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235" activeTab="1"/>
  </bookViews>
  <sheets>
    <sheet name="воин учет" sheetId="1" r:id="rId1"/>
    <sheet name="глава" sheetId="2" r:id="rId2"/>
    <sheet name="управление" sheetId="3" r:id="rId3"/>
    <sheet name="спорт" sheetId="4" r:id="rId4"/>
  </sheets>
  <definedNames>
    <definedName name="_xlnm.Print_Area" localSheetId="2">'управление'!$1:$45</definedName>
  </definedNames>
  <calcPr fullCalcOnLoad="1"/>
</workbook>
</file>

<file path=xl/sharedStrings.xml><?xml version="1.0" encoding="utf-8"?>
<sst xmlns="http://schemas.openxmlformats.org/spreadsheetml/2006/main" count="231" uniqueCount="110">
  <si>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</si>
  <si>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</si>
  <si>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</si>
  <si>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</si>
  <si>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</si>
  <si>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</si>
  <si>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</si>
  <si>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</si>
  <si>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</si>
  <si>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</si>
  <si>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</si>
  <si>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>Штат в количестве</t>
  </si>
  <si>
    <t>единиц</t>
  </si>
  <si>
    <t>на период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</si>
  <si>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</si>
  <si>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</si>
  <si>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</si>
  <si>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</si>
  <si>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</si>
  <si>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</si>
  <si>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</si>
  <si>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</si>
  <si>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</si>
  <si>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</si>
  <si>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</si>
  <si>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</si>
  <si>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</si>
  <si>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</si>
  <si>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</si>
  <si>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Всего, руб.
(гр. 5 + гр. 6 + гр. 7 + гр. 8)</t>
  </si>
  <si>
    <t>районный коефициент</t>
  </si>
  <si>
    <t>2</t>
  </si>
  <si>
    <t>районный коэфициент</t>
  </si>
  <si>
    <t>материальная помощь</t>
  </si>
  <si>
    <t xml:space="preserve">Всего, руб.
</t>
  </si>
  <si>
    <t>Повышающий коф. За выслугу лет</t>
  </si>
  <si>
    <t>Повышающий коф.  За профессиональное мастерство      1,5</t>
  </si>
  <si>
    <t xml:space="preserve"> Персональный повышающий коф.         </t>
  </si>
  <si>
    <t xml:space="preserve"> вредность</t>
  </si>
  <si>
    <t xml:space="preserve"> ночные </t>
  </si>
  <si>
    <t>Гл.бухгалтер 1 кат.</t>
  </si>
  <si>
    <t>1</t>
  </si>
  <si>
    <t>денежное поощрение</t>
  </si>
  <si>
    <t>единовременная выплата к отпуску</t>
  </si>
  <si>
    <t>Глава</t>
  </si>
  <si>
    <t>0102</t>
  </si>
  <si>
    <t>Глава сельского поселения</t>
  </si>
  <si>
    <t xml:space="preserve">                                                                                                                                                                           Денежное поощрение</t>
  </si>
  <si>
    <t>премия</t>
  </si>
  <si>
    <t>надбавка за особые усл.</t>
  </si>
  <si>
    <t>единавременная выплата к отпуску</t>
  </si>
  <si>
    <t>Повышающий коф.  От занимающей должности</t>
  </si>
  <si>
    <t>01</t>
  </si>
  <si>
    <t>января</t>
  </si>
  <si>
    <t xml:space="preserve">                          Итого</t>
  </si>
  <si>
    <t>Годовой ФОТ</t>
  </si>
  <si>
    <t>пособие к отпуску</t>
  </si>
  <si>
    <t>пособие к отпуску 0,6</t>
  </si>
  <si>
    <t>стах.взносы 30,2%</t>
  </si>
  <si>
    <t>страховые взносы 30,2%</t>
  </si>
  <si>
    <t>ИТОГО</t>
  </si>
  <si>
    <t>годовой фот за 12 месяцев</t>
  </si>
  <si>
    <t>ГФОТ</t>
  </si>
  <si>
    <t>3</t>
  </si>
  <si>
    <t>по</t>
  </si>
  <si>
    <t>сельские</t>
  </si>
  <si>
    <t>надбавка за вредность</t>
  </si>
  <si>
    <t>ночные</t>
  </si>
  <si>
    <t>Повышающий коф. От занимающей должности</t>
  </si>
  <si>
    <t xml:space="preserve"> Персональный Повышающий коф.</t>
  </si>
  <si>
    <t>Массовый спорт</t>
  </si>
  <si>
    <t>специалист</t>
  </si>
  <si>
    <t>1102</t>
  </si>
  <si>
    <t>Центральный аппарат</t>
  </si>
  <si>
    <t>0104</t>
  </si>
  <si>
    <t>налог 30,2%</t>
  </si>
  <si>
    <t>ВСЕГО</t>
  </si>
  <si>
    <t>единицы</t>
  </si>
  <si>
    <t>Приказом организации        от "</t>
  </si>
  <si>
    <t xml:space="preserve">Специалист </t>
  </si>
  <si>
    <t>Налогосборщик</t>
  </si>
  <si>
    <t xml:space="preserve"> фонд за 12 мес</t>
  </si>
  <si>
    <t>Черноануйское сельское поселение</t>
  </si>
  <si>
    <t>2017г.</t>
  </si>
  <si>
    <t>Черноануйскоесельское поселение</t>
  </si>
  <si>
    <t>Уборщица</t>
  </si>
  <si>
    <t>17</t>
  </si>
  <si>
    <t>уборщица</t>
  </si>
  <si>
    <t>кочегар</t>
  </si>
  <si>
    <t>За ненормированный рабочий день и классность</t>
  </si>
  <si>
    <t>4</t>
  </si>
  <si>
    <t>Военно-учетный работник по совместительству</t>
  </si>
  <si>
    <t>0203</t>
  </si>
  <si>
    <t>Воинский  учет</t>
  </si>
  <si>
    <t>Кожентаева М.М</t>
  </si>
  <si>
    <t>Тукенова МВ</t>
  </si>
  <si>
    <t>Тукенова М.В</t>
  </si>
  <si>
    <t xml:space="preserve">Должность                                           Ставка                                              </t>
  </si>
  <si>
    <t>Кочегар</t>
  </si>
  <si>
    <t>Денежное вознаграждение</t>
  </si>
  <si>
    <t xml:space="preserve">Инструктор по спорту        </t>
  </si>
  <si>
    <t xml:space="preserve">Кочегар                                </t>
  </si>
  <si>
    <t xml:space="preserve">Истопник                            </t>
  </si>
  <si>
    <t xml:space="preserve">Уборщица                              </t>
  </si>
  <si>
    <t xml:space="preserve">Водитель                                </t>
  </si>
  <si>
    <t>Повышающий коф. За работу в сельской местности</t>
  </si>
  <si>
    <t>повышающий коэффициент за квалификац.каегорию</t>
  </si>
  <si>
    <t>Гл.бухгалтер .</t>
  </si>
  <si>
    <r>
      <t>Штат в количестве     4</t>
    </r>
    <r>
      <rPr>
        <b/>
        <sz val="10"/>
        <rFont val="Times New Roman"/>
        <family val="1"/>
      </rPr>
      <t>,15</t>
    </r>
  </si>
  <si>
    <t>Ведущий специалист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</si>
</sst>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00"/>
    <numFmt numFmtId="170" formatCode="0.000000"/>
    <numFmt numFmtId="171" formatCode="_-* #,##0.000_р_._-;\-* #,##0.0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1" fillId="0" borderId="14" xfId="0" applyFont="1" applyBorder="1" applyAlignment="1">
      <alignment/>
    </xf>
    <xf numFmtId="2" fontId="3" fillId="33" borderId="15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2" fontId="1" fillId="0" borderId="0" xfId="0" applyNumberFormat="1" applyFont="1" applyAlignment="1">
      <alignment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21" xfId="0" applyNumberFormat="1" applyFont="1" applyFill="1" applyBorder="1" applyAlignment="1">
      <alignment horizontal="left" wrapText="1"/>
    </xf>
    <xf numFmtId="2" fontId="1" fillId="33" borderId="11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1" fontId="3" fillId="33" borderId="19" xfId="0" applyNumberFormat="1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wrapText="1"/>
    </xf>
    <xf numFmtId="2" fontId="1" fillId="0" borderId="21" xfId="0" applyNumberFormat="1" applyFont="1" applyFill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1" fontId="3" fillId="0" borderId="19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6" fontId="1" fillId="0" borderId="20" xfId="0" applyNumberFormat="1" applyFont="1" applyFill="1" applyBorder="1" applyAlignment="1">
      <alignment horizontal="left" wrapText="1"/>
    </xf>
    <xf numFmtId="166" fontId="1" fillId="0" borderId="0" xfId="0" applyNumberFormat="1" applyFont="1" applyFill="1" applyBorder="1" applyAlignment="1">
      <alignment horizontal="left" wrapText="1"/>
    </xf>
    <xf numFmtId="166" fontId="1" fillId="0" borderId="21" xfId="0" applyNumberFormat="1" applyFont="1" applyFill="1" applyBorder="1" applyAlignment="1">
      <alignment horizontal="left" wrapText="1"/>
    </xf>
    <xf numFmtId="2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0" borderId="17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43" fontId="8" fillId="0" borderId="10" xfId="6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166" fontId="8" fillId="0" borderId="11" xfId="0" applyNumberFormat="1" applyFont="1" applyFill="1" applyBorder="1" applyAlignment="1">
      <alignment horizontal="center"/>
    </xf>
    <xf numFmtId="166" fontId="8" fillId="0" borderId="14" xfId="0" applyNumberFormat="1" applyFont="1" applyFill="1" applyBorder="1" applyAlignment="1">
      <alignment horizontal="center"/>
    </xf>
    <xf numFmtId="166" fontId="8" fillId="0" borderId="15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2" fontId="8" fillId="0" borderId="10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6"/>
  <sheetViews>
    <sheetView zoomScalePageLayoutView="0" workbookViewId="0" topLeftCell="A1">
      <selection activeCell="CP16" sqref="CP16:CZ16"/>
    </sheetView>
  </sheetViews>
  <sheetFormatPr defaultColWidth="0.875" defaultRowHeight="12.75"/>
  <cols>
    <col min="1" max="29" width="0.875" style="1" customWidth="1"/>
    <col min="30" max="30" width="5.375" style="1" customWidth="1"/>
    <col min="31" max="61" width="0.875" style="1" customWidth="1"/>
    <col min="62" max="62" width="7.125" style="1" customWidth="1"/>
    <col min="63" max="104" width="0.875" style="1" customWidth="1"/>
    <col min="105" max="105" width="11.375" style="1" hidden="1" customWidth="1"/>
    <col min="106" max="106" width="0.6171875" style="1" customWidth="1"/>
    <col min="107" max="109" width="0.875" style="1" customWidth="1"/>
    <col min="110" max="117" width="3.00390625" style="1" customWidth="1"/>
    <col min="118" max="141" width="0.875" style="1" customWidth="1"/>
    <col min="142" max="142" width="1.875" style="1" bestFit="1" customWidth="1"/>
    <col min="143" max="151" width="0.875" style="1" customWidth="1"/>
    <col min="152" max="152" width="2.75390625" style="1" customWidth="1"/>
    <col min="153" max="16384" width="0.875" style="1" customWidth="1"/>
  </cols>
  <sheetData>
    <row r="1" spans="3:156" s="3" customFormat="1" ht="35.25" customHeight="1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DM1" s="9"/>
      <c r="DO1" s="64" t="s">
        <v>27</v>
      </c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</row>
    <row r="2" spans="3:29" ht="12.75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3:156" ht="12.75"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EA3" s="65" t="s">
        <v>0</v>
      </c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</row>
    <row r="4" spans="3:156" ht="12.75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DY4" s="2" t="s">
        <v>2</v>
      </c>
      <c r="EA4" s="65" t="s">
        <v>1</v>
      </c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</row>
    <row r="5" spans="1:156" ht="12.75">
      <c r="A5" s="63" t="s">
        <v>82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23"/>
      <c r="DN5" s="23"/>
      <c r="DO5" s="23"/>
      <c r="DP5" s="23"/>
      <c r="DY5" s="2" t="s">
        <v>3</v>
      </c>
      <c r="DZ5" s="5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</row>
    <row r="6" spans="1:129" s="3" customFormat="1" ht="11.25">
      <c r="A6" s="128" t="s">
        <v>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8" spans="69:105" ht="13.5" customHeight="1">
      <c r="BQ8" s="80" t="s">
        <v>6</v>
      </c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2"/>
      <c r="CI8" s="80" t="s">
        <v>7</v>
      </c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2"/>
      <c r="DA8" s="20"/>
    </row>
    <row r="9" spans="67:110" ht="15" customHeight="1">
      <c r="BO9" s="4" t="s">
        <v>5</v>
      </c>
      <c r="BQ9" s="83" t="s">
        <v>90</v>
      </c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5"/>
      <c r="CI9" s="83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5"/>
      <c r="DA9" s="24"/>
      <c r="DF9" s="1" t="s">
        <v>8</v>
      </c>
    </row>
    <row r="10" spans="110:158" ht="12.75">
      <c r="DF10" s="1" t="s">
        <v>9</v>
      </c>
      <c r="DN10" s="61"/>
      <c r="DO10" s="62"/>
      <c r="DP10" s="62"/>
      <c r="DQ10" s="62"/>
      <c r="DR10" s="62"/>
      <c r="DS10" s="62"/>
      <c r="DT10" s="62"/>
      <c r="DU10" s="62"/>
      <c r="DV10" s="62"/>
      <c r="DW10" s="62"/>
      <c r="DX10" s="52"/>
      <c r="DY10" s="52"/>
      <c r="DZ10" s="63"/>
      <c r="EA10" s="63"/>
      <c r="EB10" s="63"/>
      <c r="EC10" s="63"/>
      <c r="ED10" s="63"/>
      <c r="EE10" s="63"/>
      <c r="EF10" s="63"/>
      <c r="EG10" s="63"/>
      <c r="EH10" s="63"/>
      <c r="EI10" s="60"/>
      <c r="EJ10" s="60"/>
      <c r="EK10" s="60"/>
      <c r="EL10" s="60"/>
      <c r="EM10" s="70"/>
      <c r="EN10" s="70"/>
      <c r="EO10" s="70"/>
      <c r="EP10" s="62"/>
      <c r="EQ10" s="62"/>
      <c r="ER10" s="62"/>
      <c r="ES10" s="52"/>
      <c r="ET10" s="52"/>
      <c r="EU10" s="52"/>
      <c r="EV10" s="67"/>
      <c r="EW10" s="67"/>
      <c r="EX10" s="67"/>
      <c r="EY10" s="67"/>
      <c r="EZ10" s="67"/>
      <c r="FA10" s="68"/>
      <c r="FB10" s="68"/>
    </row>
    <row r="11" spans="37:156" ht="12.75">
      <c r="AK11" s="2" t="s">
        <v>13</v>
      </c>
      <c r="AM11" s="57" t="s">
        <v>83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BC11" s="58" t="s">
        <v>52</v>
      </c>
      <c r="BD11" s="58"/>
      <c r="BE11" s="58"/>
      <c r="BH11" s="57" t="s">
        <v>53</v>
      </c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9">
        <v>20</v>
      </c>
      <c r="BU11" s="59"/>
      <c r="BV11" s="59"/>
      <c r="BW11" s="59"/>
      <c r="BX11" s="69" t="s">
        <v>86</v>
      </c>
      <c r="BY11" s="69"/>
      <c r="BZ11" s="69"/>
      <c r="DF11" s="1" t="s">
        <v>11</v>
      </c>
      <c r="DM11" s="5"/>
      <c r="DN11" s="63">
        <v>0.4</v>
      </c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V11" s="50"/>
      <c r="EW11" s="50"/>
      <c r="EX11" s="50"/>
      <c r="EY11" s="50"/>
      <c r="EZ11" s="51" t="s">
        <v>77</v>
      </c>
    </row>
    <row r="13" spans="1:156" ht="12.75" customHeight="1">
      <c r="A13" s="71" t="s">
        <v>15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95" t="s">
        <v>28</v>
      </c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7"/>
      <c r="BL13" s="95" t="s">
        <v>18</v>
      </c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7"/>
      <c r="CA13" s="95" t="s">
        <v>19</v>
      </c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7"/>
      <c r="CP13" s="71" t="s">
        <v>20</v>
      </c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3"/>
      <c r="DM13" s="74" t="s">
        <v>29</v>
      </c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6"/>
      <c r="EL13" s="74" t="s">
        <v>55</v>
      </c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6"/>
    </row>
    <row r="14" spans="1:156" ht="41.25" customHeight="1">
      <c r="A14" s="86" t="s">
        <v>16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6" t="s">
        <v>17</v>
      </c>
      <c r="V14" s="87"/>
      <c r="W14" s="87"/>
      <c r="X14" s="87"/>
      <c r="Y14" s="87"/>
      <c r="Z14" s="87"/>
      <c r="AA14" s="87"/>
      <c r="AB14" s="87"/>
      <c r="AC14" s="87"/>
      <c r="AD14" s="88"/>
      <c r="AE14" s="98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100"/>
      <c r="BL14" s="98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100"/>
      <c r="CA14" s="98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100"/>
      <c r="CP14" s="89" t="s">
        <v>42</v>
      </c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11" t="s">
        <v>43</v>
      </c>
      <c r="DB14" s="92" t="s">
        <v>30</v>
      </c>
      <c r="DC14" s="93"/>
      <c r="DD14" s="93"/>
      <c r="DE14" s="93"/>
      <c r="DF14" s="93"/>
      <c r="DG14" s="93"/>
      <c r="DH14" s="93"/>
      <c r="DI14" s="93"/>
      <c r="DJ14" s="93"/>
      <c r="DK14" s="93"/>
      <c r="DL14" s="94"/>
      <c r="DM14" s="77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9"/>
      <c r="EL14" s="77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9"/>
    </row>
    <row r="15" spans="1:156" ht="12.75">
      <c r="A15" s="80">
        <v>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2"/>
      <c r="U15" s="80">
        <v>2</v>
      </c>
      <c r="V15" s="81"/>
      <c r="W15" s="81"/>
      <c r="X15" s="81"/>
      <c r="Y15" s="81"/>
      <c r="Z15" s="81"/>
      <c r="AA15" s="81"/>
      <c r="AB15" s="81"/>
      <c r="AC15" s="81"/>
      <c r="AD15" s="82"/>
      <c r="AE15" s="80">
        <v>3</v>
      </c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2"/>
      <c r="BL15" s="80">
        <v>4</v>
      </c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2"/>
      <c r="CA15" s="80">
        <v>5</v>
      </c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2"/>
      <c r="CP15" s="80">
        <v>6</v>
      </c>
      <c r="CQ15" s="81"/>
      <c r="CR15" s="81"/>
      <c r="CS15" s="81"/>
      <c r="CT15" s="81"/>
      <c r="CU15" s="81"/>
      <c r="CV15" s="81"/>
      <c r="CW15" s="81"/>
      <c r="CX15" s="81"/>
      <c r="CY15" s="81"/>
      <c r="CZ15" s="82"/>
      <c r="DA15" s="10"/>
      <c r="DB15" s="80">
        <v>7</v>
      </c>
      <c r="DC15" s="81"/>
      <c r="DD15" s="81"/>
      <c r="DE15" s="81"/>
      <c r="DF15" s="81"/>
      <c r="DG15" s="81"/>
      <c r="DH15" s="81"/>
      <c r="DI15" s="81"/>
      <c r="DJ15" s="81"/>
      <c r="DK15" s="81"/>
      <c r="DL15" s="82"/>
      <c r="DM15" s="80">
        <v>9</v>
      </c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2"/>
      <c r="EL15" s="101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3"/>
    </row>
    <row r="16" spans="1:156" ht="41.25" customHeight="1">
      <c r="A16" s="104" t="s">
        <v>93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6"/>
      <c r="U16" s="107" t="s">
        <v>92</v>
      </c>
      <c r="V16" s="108"/>
      <c r="W16" s="108"/>
      <c r="X16" s="108"/>
      <c r="Y16" s="108"/>
      <c r="Z16" s="108"/>
      <c r="AA16" s="108"/>
      <c r="AB16" s="108"/>
      <c r="AC16" s="108"/>
      <c r="AD16" s="109"/>
      <c r="AE16" s="104" t="s">
        <v>91</v>
      </c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6"/>
      <c r="BL16" s="110">
        <v>0.4</v>
      </c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2"/>
      <c r="CA16" s="110">
        <v>2350</v>
      </c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2"/>
      <c r="CP16" s="113"/>
      <c r="CQ16" s="114"/>
      <c r="CR16" s="114"/>
      <c r="CS16" s="114"/>
      <c r="CT16" s="114"/>
      <c r="CU16" s="114"/>
      <c r="CV16" s="114"/>
      <c r="CW16" s="114"/>
      <c r="CX16" s="114"/>
      <c r="CY16" s="114"/>
      <c r="CZ16" s="115"/>
      <c r="DA16" s="18"/>
      <c r="DB16" s="113">
        <f>(CA16+CP16+DA16)*0.4</f>
        <v>940</v>
      </c>
      <c r="DC16" s="114"/>
      <c r="DD16" s="114"/>
      <c r="DE16" s="114"/>
      <c r="DF16" s="114"/>
      <c r="DG16" s="114"/>
      <c r="DH16" s="114"/>
      <c r="DI16" s="114"/>
      <c r="DJ16" s="114"/>
      <c r="DK16" s="114"/>
      <c r="DL16" s="115"/>
      <c r="DM16" s="113">
        <f>CA16+CP16+DB16+DA16</f>
        <v>3290</v>
      </c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5"/>
      <c r="EL16" s="116">
        <f>DM16*12</f>
        <v>39480</v>
      </c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8"/>
    </row>
    <row r="17" spans="1:156" ht="12.7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  <c r="U17" s="107"/>
      <c r="V17" s="108"/>
      <c r="W17" s="108"/>
      <c r="X17" s="108"/>
      <c r="Y17" s="108"/>
      <c r="Z17" s="108"/>
      <c r="AA17" s="108"/>
      <c r="AB17" s="108"/>
      <c r="AC17" s="108"/>
      <c r="AD17" s="109"/>
      <c r="AE17" s="104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6"/>
      <c r="BL17" s="110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2"/>
      <c r="CA17" s="113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5"/>
      <c r="CP17" s="113"/>
      <c r="CQ17" s="114"/>
      <c r="CR17" s="114"/>
      <c r="CS17" s="114"/>
      <c r="CT17" s="114"/>
      <c r="CU17" s="114"/>
      <c r="CV17" s="114"/>
      <c r="CW17" s="114"/>
      <c r="CX17" s="114"/>
      <c r="CY17" s="114"/>
      <c r="CZ17" s="115"/>
      <c r="DA17" s="18"/>
      <c r="DB17" s="113"/>
      <c r="DC17" s="114"/>
      <c r="DD17" s="114"/>
      <c r="DE17" s="114"/>
      <c r="DF17" s="114"/>
      <c r="DG17" s="114"/>
      <c r="DH17" s="114"/>
      <c r="DI17" s="114"/>
      <c r="DJ17" s="114"/>
      <c r="DK17" s="114"/>
      <c r="DL17" s="115"/>
      <c r="DM17" s="113">
        <f>CA17+CP17+DB17+DA17</f>
        <v>0</v>
      </c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5"/>
      <c r="EL17" s="116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8"/>
    </row>
    <row r="18" spans="1:171" ht="12.7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6"/>
      <c r="U18" s="107"/>
      <c r="V18" s="108"/>
      <c r="W18" s="108"/>
      <c r="X18" s="108"/>
      <c r="Y18" s="108"/>
      <c r="Z18" s="108"/>
      <c r="AA18" s="108"/>
      <c r="AB18" s="108"/>
      <c r="AC18" s="108"/>
      <c r="AD18" s="109"/>
      <c r="AE18" s="104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6"/>
      <c r="BL18" s="110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2"/>
      <c r="CA18" s="113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5"/>
      <c r="CP18" s="113"/>
      <c r="CQ18" s="114"/>
      <c r="CR18" s="114"/>
      <c r="CS18" s="114"/>
      <c r="CT18" s="114"/>
      <c r="CU18" s="114"/>
      <c r="CV18" s="114"/>
      <c r="CW18" s="114"/>
      <c r="CX18" s="114"/>
      <c r="CY18" s="114"/>
      <c r="CZ18" s="115"/>
      <c r="DA18" s="18"/>
      <c r="DB18" s="113"/>
      <c r="DC18" s="114"/>
      <c r="DD18" s="114"/>
      <c r="DE18" s="114"/>
      <c r="DF18" s="114"/>
      <c r="DG18" s="114"/>
      <c r="DH18" s="114"/>
      <c r="DI18" s="114"/>
      <c r="DJ18" s="114"/>
      <c r="DK18" s="114"/>
      <c r="DL18" s="115"/>
      <c r="DM18" s="113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5"/>
      <c r="EL18" s="125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7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</row>
    <row r="19" spans="1:171" ht="12.7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6"/>
      <c r="U19" s="107"/>
      <c r="V19" s="108"/>
      <c r="W19" s="108"/>
      <c r="X19" s="108"/>
      <c r="Y19" s="108"/>
      <c r="Z19" s="108"/>
      <c r="AA19" s="108"/>
      <c r="AB19" s="108"/>
      <c r="AC19" s="108"/>
      <c r="AD19" s="109"/>
      <c r="AE19" s="104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6"/>
      <c r="BL19" s="110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2"/>
      <c r="CA19" s="110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2"/>
      <c r="CP19" s="113"/>
      <c r="CQ19" s="114"/>
      <c r="CR19" s="114"/>
      <c r="CS19" s="114"/>
      <c r="CT19" s="114"/>
      <c r="CU19" s="114"/>
      <c r="CV19" s="114"/>
      <c r="CW19" s="114"/>
      <c r="CX19" s="114"/>
      <c r="CY19" s="114"/>
      <c r="CZ19" s="115"/>
      <c r="DA19" s="18"/>
      <c r="DB19" s="113"/>
      <c r="DC19" s="114"/>
      <c r="DD19" s="114"/>
      <c r="DE19" s="114"/>
      <c r="DF19" s="114"/>
      <c r="DG19" s="114"/>
      <c r="DH19" s="114"/>
      <c r="DI19" s="114"/>
      <c r="DJ19" s="114"/>
      <c r="DK19" s="114"/>
      <c r="DL19" s="115"/>
      <c r="DM19" s="113" t="s">
        <v>48</v>
      </c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5"/>
      <c r="EL19" s="134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6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</row>
    <row r="20" spans="62:171" ht="12.75">
      <c r="BJ20" s="2" t="s">
        <v>21</v>
      </c>
      <c r="BL20" s="110">
        <v>1</v>
      </c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2"/>
      <c r="CA20" s="110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2"/>
      <c r="CP20" s="113"/>
      <c r="CQ20" s="114"/>
      <c r="CR20" s="114"/>
      <c r="CS20" s="114"/>
      <c r="CT20" s="114"/>
      <c r="CU20" s="114"/>
      <c r="CV20" s="114"/>
      <c r="CW20" s="114"/>
      <c r="CX20" s="114"/>
      <c r="CY20" s="114"/>
      <c r="CZ20" s="115"/>
      <c r="DA20" s="18"/>
      <c r="DB20" s="113"/>
      <c r="DC20" s="114"/>
      <c r="DD20" s="114"/>
      <c r="DE20" s="114"/>
      <c r="DF20" s="114"/>
      <c r="DG20" s="114"/>
      <c r="DH20" s="114"/>
      <c r="DI20" s="114"/>
      <c r="DJ20" s="114"/>
      <c r="DK20" s="114"/>
      <c r="DL20" s="115"/>
      <c r="DM20" s="119" t="s">
        <v>21</v>
      </c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1"/>
      <c r="EL20" s="122">
        <f>SUM(EL16:EZ19)</f>
        <v>39480</v>
      </c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4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</row>
    <row r="21" spans="117:171" ht="12.75">
      <c r="DM21" s="113" t="s">
        <v>58</v>
      </c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5"/>
      <c r="EL21" s="129">
        <f>EL20*30.2%</f>
        <v>11922.96</v>
      </c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1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</row>
    <row r="22" spans="1:171" ht="12.75">
      <c r="A22" s="7" t="s">
        <v>22</v>
      </c>
      <c r="AJ22" s="57" t="s">
        <v>71</v>
      </c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"/>
      <c r="CB22" s="5"/>
      <c r="CC22" s="5"/>
      <c r="CD22" s="5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25"/>
      <c r="DF22" s="57" t="s">
        <v>94</v>
      </c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129">
        <f>SUM(EL20:EZ21)</f>
        <v>51402.96</v>
      </c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1"/>
      <c r="FA22" s="132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</row>
    <row r="23" spans="1:171" s="3" customFormat="1" ht="11.25">
      <c r="A23" s="8"/>
      <c r="AJ23" s="128" t="s">
        <v>23</v>
      </c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6"/>
      <c r="CB23" s="6"/>
      <c r="CC23" s="6"/>
      <c r="CD23" s="6"/>
      <c r="CE23" s="128" t="s">
        <v>24</v>
      </c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6"/>
      <c r="DF23" s="128" t="s">
        <v>25</v>
      </c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</row>
    <row r="24" spans="1:171" ht="12.75">
      <c r="A24" s="7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</row>
    <row r="25" spans="1:171" ht="12.75">
      <c r="A25" s="7" t="s">
        <v>26</v>
      </c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J25" s="57" t="s">
        <v>95</v>
      </c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2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</row>
    <row r="26" spans="36:171" s="3" customFormat="1" ht="11.25">
      <c r="AJ26" s="128" t="s">
        <v>24</v>
      </c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J26" s="128" t="s">
        <v>25</v>
      </c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6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</row>
  </sheetData>
  <sheetProtection/>
  <mergeCells count="97">
    <mergeCell ref="EL22:EZ22"/>
    <mergeCell ref="FA22:FO22"/>
    <mergeCell ref="EL21:EZ21"/>
    <mergeCell ref="DM21:EK21"/>
    <mergeCell ref="A5:DL5"/>
    <mergeCell ref="A6:DL6"/>
    <mergeCell ref="DM18:EK18"/>
    <mergeCell ref="EL19:EZ19"/>
    <mergeCell ref="CA20:CO20"/>
    <mergeCell ref="CP20:CZ20"/>
    <mergeCell ref="DF22:EK22"/>
    <mergeCell ref="DF23:EK23"/>
    <mergeCell ref="DM19:EK19"/>
    <mergeCell ref="A19:T19"/>
    <mergeCell ref="U19:AD19"/>
    <mergeCell ref="AE19:BK19"/>
    <mergeCell ref="DB19:DL19"/>
    <mergeCell ref="BL20:BZ20"/>
    <mergeCell ref="AJ26:BE26"/>
    <mergeCell ref="BJ26:CZ26"/>
    <mergeCell ref="AJ22:BZ22"/>
    <mergeCell ref="CE22:CZ22"/>
    <mergeCell ref="AJ23:BZ23"/>
    <mergeCell ref="CE23:CZ23"/>
    <mergeCell ref="AJ25:BE25"/>
    <mergeCell ref="BJ25:CZ25"/>
    <mergeCell ref="DB20:DL20"/>
    <mergeCell ref="DM20:EK20"/>
    <mergeCell ref="EL20:EZ20"/>
    <mergeCell ref="CA19:CO19"/>
    <mergeCell ref="CP19:CZ19"/>
    <mergeCell ref="EL17:EZ17"/>
    <mergeCell ref="EL18:EZ18"/>
    <mergeCell ref="CP18:CZ18"/>
    <mergeCell ref="DB18:DL18"/>
    <mergeCell ref="CA17:CO17"/>
    <mergeCell ref="BL19:BZ19"/>
    <mergeCell ref="A18:T18"/>
    <mergeCell ref="U18:AD18"/>
    <mergeCell ref="AE18:BK18"/>
    <mergeCell ref="BL18:BZ18"/>
    <mergeCell ref="CA18:CO18"/>
    <mergeCell ref="CP17:CZ17"/>
    <mergeCell ref="DB17:DL17"/>
    <mergeCell ref="DM17:EK17"/>
    <mergeCell ref="A17:T17"/>
    <mergeCell ref="U17:AD17"/>
    <mergeCell ref="AE17:BK17"/>
    <mergeCell ref="BL17:BZ17"/>
    <mergeCell ref="EL15:EZ15"/>
    <mergeCell ref="A16:T16"/>
    <mergeCell ref="U16:AD16"/>
    <mergeCell ref="AE16:BK16"/>
    <mergeCell ref="BL16:BZ16"/>
    <mergeCell ref="CA16:CO16"/>
    <mergeCell ref="CP16:CZ16"/>
    <mergeCell ref="DB16:DL16"/>
    <mergeCell ref="DM16:EK16"/>
    <mergeCell ref="EL16:EZ16"/>
    <mergeCell ref="DM15:EK15"/>
    <mergeCell ref="A13:AD13"/>
    <mergeCell ref="AE13:BK14"/>
    <mergeCell ref="BL13:BZ14"/>
    <mergeCell ref="A15:T15"/>
    <mergeCell ref="U15:AD15"/>
    <mergeCell ref="AE15:BK15"/>
    <mergeCell ref="BL15:BZ15"/>
    <mergeCell ref="A14:T14"/>
    <mergeCell ref="U14:AD14"/>
    <mergeCell ref="CP14:CZ14"/>
    <mergeCell ref="DB14:DL14"/>
    <mergeCell ref="CA13:CO14"/>
    <mergeCell ref="CA15:CO15"/>
    <mergeCell ref="CP15:CZ15"/>
    <mergeCell ref="DB15:DL15"/>
    <mergeCell ref="CP13:DL13"/>
    <mergeCell ref="DM13:EK14"/>
    <mergeCell ref="EL13:EZ14"/>
    <mergeCell ref="BQ8:CH8"/>
    <mergeCell ref="CI8:CZ8"/>
    <mergeCell ref="BQ9:CH9"/>
    <mergeCell ref="CI9:CZ9"/>
    <mergeCell ref="DO1:EZ1"/>
    <mergeCell ref="EA3:EK3"/>
    <mergeCell ref="EA4:EK4"/>
    <mergeCell ref="EA5:EK5"/>
    <mergeCell ref="EV10:FB10"/>
    <mergeCell ref="BX11:BZ11"/>
    <mergeCell ref="EM10:ER10"/>
    <mergeCell ref="DN11:ER11"/>
    <mergeCell ref="AM11:AX11"/>
    <mergeCell ref="BC11:BE11"/>
    <mergeCell ref="BH11:BS11"/>
    <mergeCell ref="BT11:BW11"/>
    <mergeCell ref="EI10:EL10"/>
    <mergeCell ref="DN10:DW10"/>
    <mergeCell ref="DZ10:EH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Q26"/>
  <sheetViews>
    <sheetView tabSelected="1" zoomScalePageLayoutView="0" workbookViewId="0" topLeftCell="AA1">
      <selection activeCell="DH22" sqref="DH22:EM22"/>
    </sheetView>
  </sheetViews>
  <sheetFormatPr defaultColWidth="0.875" defaultRowHeight="12.75"/>
  <cols>
    <col min="1" max="29" width="0.875" style="1" customWidth="1"/>
    <col min="30" max="30" width="5.375" style="1" customWidth="1"/>
    <col min="31" max="61" width="0.875" style="1" customWidth="1"/>
    <col min="62" max="62" width="7.125" style="1" customWidth="1"/>
    <col min="63" max="104" width="0.875" style="1" customWidth="1"/>
    <col min="105" max="105" width="11.375" style="1" hidden="1" customWidth="1"/>
    <col min="106" max="106" width="8.125" style="1" customWidth="1"/>
    <col min="107" max="107" width="7.625" style="1" customWidth="1"/>
    <col min="108" max="108" width="0.6171875" style="1" customWidth="1"/>
    <col min="109" max="111" width="0.875" style="1" customWidth="1"/>
    <col min="112" max="119" width="3.00390625" style="1" customWidth="1"/>
    <col min="120" max="143" width="0.875" style="1" customWidth="1"/>
    <col min="144" max="144" width="1.875" style="1" bestFit="1" customWidth="1"/>
    <col min="145" max="153" width="0.875" style="1" customWidth="1"/>
    <col min="154" max="154" width="2.75390625" style="1" customWidth="1"/>
    <col min="155" max="16384" width="0.875" style="1" customWidth="1"/>
  </cols>
  <sheetData>
    <row r="1" spans="119:158" s="3" customFormat="1" ht="35.25" customHeight="1">
      <c r="DO1" s="9"/>
      <c r="DQ1" s="64" t="s">
        <v>27</v>
      </c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</row>
    <row r="3" spans="133:158" ht="12.75">
      <c r="EC3" s="65" t="s">
        <v>0</v>
      </c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</row>
    <row r="4" spans="131:158" ht="12.75">
      <c r="EA4" s="2" t="s">
        <v>2</v>
      </c>
      <c r="EC4" s="65" t="s">
        <v>1</v>
      </c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</row>
    <row r="5" spans="1:158" ht="12.75">
      <c r="A5" s="63" t="s">
        <v>82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23"/>
      <c r="DP5" s="23"/>
      <c r="DQ5" s="23"/>
      <c r="DR5" s="23"/>
      <c r="EA5" s="2" t="s">
        <v>3</v>
      </c>
      <c r="EB5" s="5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</row>
    <row r="6" spans="1:131" s="3" customFormat="1" ht="11.25">
      <c r="A6" s="128" t="s">
        <v>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</row>
    <row r="8" spans="69:107" ht="13.5" customHeight="1">
      <c r="BQ8" s="80" t="s">
        <v>6</v>
      </c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2"/>
      <c r="CI8" s="80" t="s">
        <v>7</v>
      </c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2"/>
      <c r="DA8" s="20"/>
      <c r="DB8" s="20"/>
      <c r="DC8" s="20"/>
    </row>
    <row r="9" spans="67:112" ht="15" customHeight="1">
      <c r="BO9" s="4" t="s">
        <v>5</v>
      </c>
      <c r="BQ9" s="83" t="s">
        <v>41</v>
      </c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5"/>
      <c r="CI9" s="83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5"/>
      <c r="DA9" s="24"/>
      <c r="DB9" s="24"/>
      <c r="DC9" s="24"/>
      <c r="DH9" s="1" t="s">
        <v>8</v>
      </c>
    </row>
    <row r="10" spans="112:160" ht="12.75">
      <c r="DH10" s="1" t="s">
        <v>9</v>
      </c>
      <c r="DP10" s="61"/>
      <c r="DQ10" s="62"/>
      <c r="DR10" s="62"/>
      <c r="DS10" s="62"/>
      <c r="DT10" s="62"/>
      <c r="DU10" s="62"/>
      <c r="DV10" s="62"/>
      <c r="DW10" s="62"/>
      <c r="DX10" s="62"/>
      <c r="DY10" s="62"/>
      <c r="DZ10" s="52"/>
      <c r="EA10" s="52"/>
      <c r="EB10" s="63"/>
      <c r="EC10" s="63"/>
      <c r="ED10" s="63"/>
      <c r="EE10" s="63"/>
      <c r="EF10" s="63"/>
      <c r="EG10" s="63"/>
      <c r="EH10" s="63"/>
      <c r="EI10" s="63"/>
      <c r="EJ10" s="63"/>
      <c r="EK10" s="60"/>
      <c r="EL10" s="60"/>
      <c r="EM10" s="60"/>
      <c r="EN10" s="60"/>
      <c r="EO10" s="70"/>
      <c r="EP10" s="70"/>
      <c r="EQ10" s="70"/>
      <c r="ER10" s="62"/>
      <c r="ES10" s="62"/>
      <c r="ET10" s="62"/>
      <c r="EU10" s="52"/>
      <c r="EV10" s="52"/>
      <c r="EW10" s="52"/>
      <c r="EX10" s="67"/>
      <c r="EY10" s="67"/>
      <c r="EZ10" s="67"/>
      <c r="FA10" s="67"/>
      <c r="FB10" s="67"/>
      <c r="FC10" s="68"/>
      <c r="FD10" s="68"/>
    </row>
    <row r="11" spans="37:158" ht="12.75">
      <c r="AK11" s="2" t="s">
        <v>13</v>
      </c>
      <c r="AM11" s="57" t="s">
        <v>83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BC11" s="58" t="s">
        <v>52</v>
      </c>
      <c r="BD11" s="58"/>
      <c r="BE11" s="58"/>
      <c r="BH11" s="57" t="s">
        <v>53</v>
      </c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9">
        <v>20</v>
      </c>
      <c r="BU11" s="59"/>
      <c r="BV11" s="59"/>
      <c r="BW11" s="59"/>
      <c r="BX11" s="69" t="s">
        <v>86</v>
      </c>
      <c r="BY11" s="69"/>
      <c r="BZ11" s="69"/>
      <c r="DH11" s="1" t="s">
        <v>11</v>
      </c>
      <c r="DO11" s="5"/>
      <c r="DP11" s="63">
        <v>1</v>
      </c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X11" s="50"/>
      <c r="EY11" s="50"/>
      <c r="EZ11" s="50"/>
      <c r="FA11" s="50"/>
      <c r="FB11" s="51" t="s">
        <v>77</v>
      </c>
    </row>
    <row r="13" spans="1:158" ht="12.75" customHeight="1">
      <c r="A13" s="71" t="s">
        <v>15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95" t="s">
        <v>28</v>
      </c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7"/>
      <c r="BL13" s="95" t="s">
        <v>18</v>
      </c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7"/>
      <c r="CA13" s="95" t="s">
        <v>19</v>
      </c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7"/>
      <c r="CP13" s="71" t="s">
        <v>20</v>
      </c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3"/>
      <c r="DO13" s="74" t="s">
        <v>29</v>
      </c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6"/>
      <c r="EN13" s="74" t="s">
        <v>55</v>
      </c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6"/>
    </row>
    <row r="14" spans="1:158" ht="41.25" customHeight="1">
      <c r="A14" s="86" t="s">
        <v>16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6" t="s">
        <v>17</v>
      </c>
      <c r="V14" s="87"/>
      <c r="W14" s="87"/>
      <c r="X14" s="87"/>
      <c r="Y14" s="87"/>
      <c r="Z14" s="87"/>
      <c r="AA14" s="87"/>
      <c r="AB14" s="87"/>
      <c r="AC14" s="87"/>
      <c r="AD14" s="88"/>
      <c r="AE14" s="98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100"/>
      <c r="BL14" s="98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100"/>
      <c r="CA14" s="98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100"/>
      <c r="CP14" s="89" t="s">
        <v>42</v>
      </c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11" t="s">
        <v>43</v>
      </c>
      <c r="DB14" s="13" t="s">
        <v>99</v>
      </c>
      <c r="DC14" s="13"/>
      <c r="DD14" s="92" t="s">
        <v>30</v>
      </c>
      <c r="DE14" s="93"/>
      <c r="DF14" s="93"/>
      <c r="DG14" s="93"/>
      <c r="DH14" s="93"/>
      <c r="DI14" s="93"/>
      <c r="DJ14" s="93"/>
      <c r="DK14" s="93"/>
      <c r="DL14" s="93"/>
      <c r="DM14" s="93"/>
      <c r="DN14" s="94"/>
      <c r="DO14" s="77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9"/>
      <c r="EN14" s="77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9"/>
    </row>
    <row r="15" spans="1:158" ht="12.75">
      <c r="A15" s="80">
        <v>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2"/>
      <c r="U15" s="80">
        <v>2</v>
      </c>
      <c r="V15" s="81"/>
      <c r="W15" s="81"/>
      <c r="X15" s="81"/>
      <c r="Y15" s="81"/>
      <c r="Z15" s="81"/>
      <c r="AA15" s="81"/>
      <c r="AB15" s="81"/>
      <c r="AC15" s="81"/>
      <c r="AD15" s="82"/>
      <c r="AE15" s="80">
        <v>3</v>
      </c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2"/>
      <c r="BL15" s="80">
        <v>4</v>
      </c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2"/>
      <c r="CA15" s="80">
        <v>5</v>
      </c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2"/>
      <c r="CP15" s="80">
        <v>6</v>
      </c>
      <c r="CQ15" s="81"/>
      <c r="CR15" s="81"/>
      <c r="CS15" s="81"/>
      <c r="CT15" s="81"/>
      <c r="CU15" s="81"/>
      <c r="CV15" s="81"/>
      <c r="CW15" s="81"/>
      <c r="CX15" s="81"/>
      <c r="CY15" s="81"/>
      <c r="CZ15" s="82"/>
      <c r="DA15" s="10"/>
      <c r="DB15" s="12"/>
      <c r="DC15" s="12"/>
      <c r="DD15" s="80">
        <v>7</v>
      </c>
      <c r="DE15" s="81"/>
      <c r="DF15" s="81"/>
      <c r="DG15" s="81"/>
      <c r="DH15" s="81"/>
      <c r="DI15" s="81"/>
      <c r="DJ15" s="81"/>
      <c r="DK15" s="81"/>
      <c r="DL15" s="81"/>
      <c r="DM15" s="81"/>
      <c r="DN15" s="82"/>
      <c r="DO15" s="80">
        <v>9</v>
      </c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2"/>
      <c r="EN15" s="101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3"/>
    </row>
    <row r="16" spans="1:158" ht="12.75" customHeight="1">
      <c r="A16" s="104" t="s">
        <v>44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6"/>
      <c r="U16" s="107" t="s">
        <v>45</v>
      </c>
      <c r="V16" s="108"/>
      <c r="W16" s="108"/>
      <c r="X16" s="108"/>
      <c r="Y16" s="108"/>
      <c r="Z16" s="108"/>
      <c r="AA16" s="108"/>
      <c r="AB16" s="108"/>
      <c r="AC16" s="108"/>
      <c r="AD16" s="109"/>
      <c r="AE16" s="104" t="s">
        <v>46</v>
      </c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6"/>
      <c r="BL16" s="110">
        <v>1</v>
      </c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2"/>
      <c r="CA16" s="110">
        <v>8100</v>
      </c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2"/>
      <c r="CP16" s="113">
        <f>CA16*145%</f>
        <v>11745</v>
      </c>
      <c r="CQ16" s="114"/>
      <c r="CR16" s="114"/>
      <c r="CS16" s="114"/>
      <c r="CT16" s="114"/>
      <c r="CU16" s="114"/>
      <c r="CV16" s="114"/>
      <c r="CW16" s="114"/>
      <c r="CX16" s="114"/>
      <c r="CY16" s="114"/>
      <c r="CZ16" s="115"/>
      <c r="DA16" s="18"/>
      <c r="DB16" s="17"/>
      <c r="DC16" s="17"/>
      <c r="DD16" s="113">
        <f>(CA16+CP16+DA16+DB16)*0.4</f>
        <v>7938</v>
      </c>
      <c r="DE16" s="114"/>
      <c r="DF16" s="114"/>
      <c r="DG16" s="114"/>
      <c r="DH16" s="114"/>
      <c r="DI16" s="114"/>
      <c r="DJ16" s="114"/>
      <c r="DK16" s="114"/>
      <c r="DL16" s="114"/>
      <c r="DM16" s="114"/>
      <c r="DN16" s="115"/>
      <c r="DO16" s="113">
        <f>CA16+CP16+DD16+DA16+DB16</f>
        <v>27783</v>
      </c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5"/>
      <c r="EN16" s="116">
        <f>DO16*12</f>
        <v>333396</v>
      </c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8"/>
    </row>
    <row r="17" spans="1:158" ht="12.7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  <c r="U17" s="107"/>
      <c r="V17" s="108"/>
      <c r="W17" s="108"/>
      <c r="X17" s="108"/>
      <c r="Y17" s="108"/>
      <c r="Z17" s="108"/>
      <c r="AA17" s="108"/>
      <c r="AB17" s="108"/>
      <c r="AC17" s="108"/>
      <c r="AD17" s="109"/>
      <c r="AE17" s="104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6"/>
      <c r="BL17" s="110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2"/>
      <c r="CA17" s="113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5"/>
      <c r="CP17" s="113"/>
      <c r="CQ17" s="114"/>
      <c r="CR17" s="114"/>
      <c r="CS17" s="114"/>
      <c r="CT17" s="114"/>
      <c r="CU17" s="114"/>
      <c r="CV17" s="114"/>
      <c r="CW17" s="114"/>
      <c r="CX17" s="114"/>
      <c r="CY17" s="114"/>
      <c r="CZ17" s="115"/>
      <c r="DA17" s="18"/>
      <c r="DB17" s="17"/>
      <c r="DC17" s="17"/>
      <c r="DD17" s="113"/>
      <c r="DE17" s="114"/>
      <c r="DF17" s="114"/>
      <c r="DG17" s="114"/>
      <c r="DH17" s="114"/>
      <c r="DI17" s="114"/>
      <c r="DJ17" s="114"/>
      <c r="DK17" s="114"/>
      <c r="DL17" s="114"/>
      <c r="DM17" s="114"/>
      <c r="DN17" s="115"/>
      <c r="DO17" s="113">
        <f>CA17+CP17+DD17+DA17</f>
        <v>0</v>
      </c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5"/>
      <c r="EN17" s="116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8"/>
    </row>
    <row r="18" spans="1:173" ht="12.7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6"/>
      <c r="U18" s="107"/>
      <c r="V18" s="108"/>
      <c r="W18" s="108"/>
      <c r="X18" s="108"/>
      <c r="Y18" s="108"/>
      <c r="Z18" s="108"/>
      <c r="AA18" s="108"/>
      <c r="AB18" s="108"/>
      <c r="AC18" s="108"/>
      <c r="AD18" s="109"/>
      <c r="AE18" s="104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6"/>
      <c r="BL18" s="110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2"/>
      <c r="CA18" s="113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5"/>
      <c r="CP18" s="113"/>
      <c r="CQ18" s="114"/>
      <c r="CR18" s="114"/>
      <c r="CS18" s="114"/>
      <c r="CT18" s="114"/>
      <c r="CU18" s="114"/>
      <c r="CV18" s="114"/>
      <c r="CW18" s="114"/>
      <c r="CX18" s="114"/>
      <c r="CY18" s="114"/>
      <c r="CZ18" s="115"/>
      <c r="DA18" s="18"/>
      <c r="DB18" s="17"/>
      <c r="DC18" s="17"/>
      <c r="DD18" s="113"/>
      <c r="DE18" s="114"/>
      <c r="DF18" s="114"/>
      <c r="DG18" s="114"/>
      <c r="DH18" s="114"/>
      <c r="DI18" s="114"/>
      <c r="DJ18" s="114"/>
      <c r="DK18" s="114"/>
      <c r="DL18" s="114"/>
      <c r="DM18" s="114"/>
      <c r="DN18" s="115"/>
      <c r="DO18" s="113" t="s">
        <v>57</v>
      </c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5"/>
      <c r="EN18" s="125">
        <v>8100</v>
      </c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7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</row>
    <row r="19" spans="1:173" ht="12.7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6"/>
      <c r="U19" s="107"/>
      <c r="V19" s="108"/>
      <c r="W19" s="108"/>
      <c r="X19" s="108"/>
      <c r="Y19" s="108"/>
      <c r="Z19" s="108"/>
      <c r="AA19" s="108"/>
      <c r="AB19" s="108"/>
      <c r="AC19" s="108"/>
      <c r="AD19" s="109"/>
      <c r="AE19" s="104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6"/>
      <c r="BL19" s="110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2"/>
      <c r="CA19" s="110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2"/>
      <c r="CP19" s="113"/>
      <c r="CQ19" s="114"/>
      <c r="CR19" s="114"/>
      <c r="CS19" s="114"/>
      <c r="CT19" s="114"/>
      <c r="CU19" s="114"/>
      <c r="CV19" s="114"/>
      <c r="CW19" s="114"/>
      <c r="CX19" s="114"/>
      <c r="CY19" s="114"/>
      <c r="CZ19" s="115"/>
      <c r="DA19" s="18"/>
      <c r="DB19" s="17"/>
      <c r="DC19" s="17"/>
      <c r="DD19" s="113"/>
      <c r="DE19" s="114"/>
      <c r="DF19" s="114"/>
      <c r="DG19" s="114"/>
      <c r="DH19" s="114"/>
      <c r="DI19" s="114"/>
      <c r="DJ19" s="114"/>
      <c r="DK19" s="114"/>
      <c r="DL19" s="114"/>
      <c r="DM19" s="114"/>
      <c r="DN19" s="115"/>
      <c r="DO19" s="113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5"/>
      <c r="EN19" s="134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6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</row>
    <row r="20" spans="62:173" ht="12.75">
      <c r="BJ20" s="2" t="s">
        <v>21</v>
      </c>
      <c r="BL20" s="110">
        <v>1</v>
      </c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2"/>
      <c r="CA20" s="110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2"/>
      <c r="CP20" s="113"/>
      <c r="CQ20" s="114"/>
      <c r="CR20" s="114"/>
      <c r="CS20" s="114"/>
      <c r="CT20" s="114"/>
      <c r="CU20" s="114"/>
      <c r="CV20" s="114"/>
      <c r="CW20" s="114"/>
      <c r="CX20" s="114"/>
      <c r="CY20" s="114"/>
      <c r="CZ20" s="115"/>
      <c r="DA20" s="18"/>
      <c r="DB20" s="17"/>
      <c r="DC20" s="17"/>
      <c r="DD20" s="113"/>
      <c r="DE20" s="114"/>
      <c r="DF20" s="114"/>
      <c r="DG20" s="114"/>
      <c r="DH20" s="114"/>
      <c r="DI20" s="114"/>
      <c r="DJ20" s="114"/>
      <c r="DK20" s="114"/>
      <c r="DL20" s="114"/>
      <c r="DM20" s="114"/>
      <c r="DN20" s="115"/>
      <c r="DO20" s="119" t="s">
        <v>21</v>
      </c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1"/>
      <c r="EN20" s="122">
        <f>SUM(EN16:FB19)</f>
        <v>341496</v>
      </c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4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</row>
    <row r="21" spans="119:173" ht="12.75">
      <c r="DO21" s="113" t="s">
        <v>58</v>
      </c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5"/>
      <c r="EN21" s="129">
        <f>EN20*30.2%</f>
        <v>103131.792</v>
      </c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1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</row>
    <row r="22" spans="1:173" ht="12.75">
      <c r="A22" s="7" t="s">
        <v>22</v>
      </c>
      <c r="AJ22" s="57" t="s">
        <v>71</v>
      </c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"/>
      <c r="CB22" s="5"/>
      <c r="CC22" s="5"/>
      <c r="CD22" s="5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25"/>
      <c r="DB22" s="25"/>
      <c r="DC22" s="25"/>
      <c r="DH22" s="57" t="s">
        <v>94</v>
      </c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129">
        <f>SUM(EN20:FB21)</f>
        <v>444627.792</v>
      </c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1"/>
      <c r="FC22" s="132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</row>
    <row r="23" spans="1:173" s="3" customFormat="1" ht="11.25">
      <c r="A23" s="8"/>
      <c r="AJ23" s="128" t="s">
        <v>23</v>
      </c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6"/>
      <c r="CB23" s="6"/>
      <c r="CC23" s="6"/>
      <c r="CD23" s="6"/>
      <c r="CE23" s="128" t="s">
        <v>24</v>
      </c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6"/>
      <c r="DB23" s="6"/>
      <c r="DC23" s="6"/>
      <c r="DH23" s="128" t="s">
        <v>25</v>
      </c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</row>
    <row r="24" spans="1:173" ht="12.75">
      <c r="A24" s="7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</row>
    <row r="25" spans="1:173" ht="12.75">
      <c r="A25" s="7" t="s">
        <v>26</v>
      </c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J25" s="57" t="s">
        <v>96</v>
      </c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25"/>
      <c r="DB25" s="25"/>
      <c r="DC25" s="2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</row>
    <row r="26" spans="36:173" s="3" customFormat="1" ht="11.25">
      <c r="AJ26" s="128" t="s">
        <v>24</v>
      </c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J26" s="128" t="s">
        <v>25</v>
      </c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6"/>
      <c r="DB26" s="6"/>
      <c r="DC26" s="6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</row>
  </sheetData>
  <sheetProtection/>
  <mergeCells count="97">
    <mergeCell ref="EO10:ET10"/>
    <mergeCell ref="EB10:EJ10"/>
    <mergeCell ref="BX11:BZ11"/>
    <mergeCell ref="AM11:AX11"/>
    <mergeCell ref="BC11:BE11"/>
    <mergeCell ref="BH11:BS11"/>
    <mergeCell ref="BT11:BW11"/>
    <mergeCell ref="EK10:EN10"/>
    <mergeCell ref="DP10:DY10"/>
    <mergeCell ref="DQ1:FB1"/>
    <mergeCell ref="EC3:EM3"/>
    <mergeCell ref="EC4:EM4"/>
    <mergeCell ref="EC5:EM5"/>
    <mergeCell ref="BQ8:CH8"/>
    <mergeCell ref="CI8:CZ8"/>
    <mergeCell ref="A5:DN5"/>
    <mergeCell ref="A6:DN6"/>
    <mergeCell ref="BQ9:CH9"/>
    <mergeCell ref="CI9:CZ9"/>
    <mergeCell ref="CP14:CZ14"/>
    <mergeCell ref="DD14:DN14"/>
    <mergeCell ref="CA13:CO14"/>
    <mergeCell ref="DP11:ET11"/>
    <mergeCell ref="CP13:DN13"/>
    <mergeCell ref="DO13:EM14"/>
    <mergeCell ref="EN13:FB14"/>
    <mergeCell ref="EX10:FD10"/>
    <mergeCell ref="A13:AD13"/>
    <mergeCell ref="AE13:BK14"/>
    <mergeCell ref="BL13:BZ14"/>
    <mergeCell ref="A15:T15"/>
    <mergeCell ref="U15:AD15"/>
    <mergeCell ref="AE15:BK15"/>
    <mergeCell ref="BL15:BZ15"/>
    <mergeCell ref="A14:T14"/>
    <mergeCell ref="U14:AD14"/>
    <mergeCell ref="CA15:CO15"/>
    <mergeCell ref="CP15:CZ15"/>
    <mergeCell ref="DD15:DN15"/>
    <mergeCell ref="DO15:EM15"/>
    <mergeCell ref="EN15:FB15"/>
    <mergeCell ref="A16:T16"/>
    <mergeCell ref="U16:AD16"/>
    <mergeCell ref="AE16:BK16"/>
    <mergeCell ref="BL16:BZ16"/>
    <mergeCell ref="CA16:CO16"/>
    <mergeCell ref="CP16:CZ16"/>
    <mergeCell ref="DD16:DN16"/>
    <mergeCell ref="DO16:EM16"/>
    <mergeCell ref="EN16:FB16"/>
    <mergeCell ref="A17:T17"/>
    <mergeCell ref="U17:AD17"/>
    <mergeCell ref="AE17:BK17"/>
    <mergeCell ref="BL17:BZ17"/>
    <mergeCell ref="CA17:CO17"/>
    <mergeCell ref="CP17:CZ17"/>
    <mergeCell ref="DD17:DN17"/>
    <mergeCell ref="DO17:EM17"/>
    <mergeCell ref="EN17:FB17"/>
    <mergeCell ref="EN18:FB18"/>
    <mergeCell ref="BL19:BZ19"/>
    <mergeCell ref="A18:T18"/>
    <mergeCell ref="U18:AD18"/>
    <mergeCell ref="AE18:BK18"/>
    <mergeCell ref="BL18:BZ18"/>
    <mergeCell ref="CA18:CO18"/>
    <mergeCell ref="CP18:CZ18"/>
    <mergeCell ref="DD18:DN18"/>
    <mergeCell ref="DO18:EM18"/>
    <mergeCell ref="EN19:FB19"/>
    <mergeCell ref="BL20:BZ20"/>
    <mergeCell ref="CA20:CO20"/>
    <mergeCell ref="CP20:CZ20"/>
    <mergeCell ref="DD20:DN20"/>
    <mergeCell ref="DO20:EM20"/>
    <mergeCell ref="EN20:FB20"/>
    <mergeCell ref="AJ26:BE26"/>
    <mergeCell ref="BJ26:CZ26"/>
    <mergeCell ref="AJ22:BZ22"/>
    <mergeCell ref="CE22:CZ22"/>
    <mergeCell ref="AJ23:BZ23"/>
    <mergeCell ref="CE23:CZ23"/>
    <mergeCell ref="AJ25:BE25"/>
    <mergeCell ref="DO19:EM19"/>
    <mergeCell ref="A19:T19"/>
    <mergeCell ref="U19:AD19"/>
    <mergeCell ref="AE19:BK19"/>
    <mergeCell ref="CA19:CO19"/>
    <mergeCell ref="CP19:CZ19"/>
    <mergeCell ref="DD19:DN19"/>
    <mergeCell ref="EN22:FB22"/>
    <mergeCell ref="FC22:FQ22"/>
    <mergeCell ref="EN21:FB21"/>
    <mergeCell ref="DO21:EM21"/>
    <mergeCell ref="BJ25:CZ25"/>
    <mergeCell ref="DH22:EM22"/>
    <mergeCell ref="DH23:EM2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5"/>
  <sheetViews>
    <sheetView zoomScale="80" zoomScaleNormal="80" zoomScalePageLayoutView="0" workbookViewId="0" topLeftCell="Z13">
      <selection activeCell="DE23" sqref="DE23:DO23"/>
    </sheetView>
  </sheetViews>
  <sheetFormatPr defaultColWidth="15.875" defaultRowHeight="12.75"/>
  <cols>
    <col min="1" max="13" width="0.875" style="1" customWidth="1"/>
    <col min="14" max="19" width="0.875" style="1" hidden="1" customWidth="1"/>
    <col min="20" max="59" width="0.875" style="1" customWidth="1"/>
    <col min="60" max="60" width="0.12890625" style="1" customWidth="1"/>
    <col min="61" max="63" width="0.875" style="1" hidden="1" customWidth="1"/>
    <col min="64" max="66" width="1.00390625" style="1" customWidth="1"/>
    <col min="67" max="70" width="0.875" style="1" customWidth="1"/>
    <col min="71" max="71" width="1.37890625" style="1" customWidth="1"/>
    <col min="72" max="93" width="0.875" style="1" customWidth="1"/>
    <col min="94" max="94" width="12.25390625" style="1" hidden="1" customWidth="1"/>
    <col min="95" max="95" width="10.00390625" style="1" customWidth="1"/>
    <col min="96" max="96" width="7.875" style="1" customWidth="1"/>
    <col min="97" max="97" width="11.00390625" style="1" customWidth="1"/>
    <col min="98" max="102" width="0.875" style="1" customWidth="1"/>
    <col min="103" max="103" width="0.6171875" style="1" customWidth="1"/>
    <col min="104" max="106" width="0.875" style="1" hidden="1" customWidth="1"/>
    <col min="107" max="107" width="4.625" style="1" customWidth="1"/>
    <col min="108" max="108" width="0.875" style="1" customWidth="1"/>
    <col min="109" max="109" width="2.875" style="1" customWidth="1"/>
    <col min="110" max="112" width="0.875" style="1" customWidth="1"/>
    <col min="113" max="113" width="1.875" style="1" customWidth="1"/>
    <col min="114" max="114" width="1.00390625" style="1" hidden="1" customWidth="1"/>
    <col min="115" max="115" width="1.75390625" style="1" customWidth="1"/>
    <col min="116" max="119" width="2.875" style="1" hidden="1" customWidth="1"/>
    <col min="120" max="120" width="2.875" style="1" customWidth="1"/>
    <col min="121" max="123" width="0.875" style="1" customWidth="1"/>
    <col min="124" max="124" width="0.12890625" style="1" customWidth="1"/>
    <col min="125" max="125" width="0.875" style="1" customWidth="1"/>
    <col min="126" max="126" width="0.6171875" style="1" customWidth="1"/>
    <col min="127" max="128" width="0.875" style="1" customWidth="1"/>
    <col min="129" max="129" width="0.875" style="1" hidden="1" customWidth="1"/>
    <col min="130" max="130" width="1.875" style="1" customWidth="1"/>
    <col min="131" max="131" width="13.375" style="1" customWidth="1"/>
    <col min="132" max="132" width="0.37109375" style="1" customWidth="1"/>
    <col min="133" max="140" width="1.25" style="1" hidden="1" customWidth="1"/>
    <col min="141" max="142" width="0.875" style="1" customWidth="1"/>
    <col min="143" max="143" width="3.00390625" style="1" customWidth="1"/>
    <col min="144" max="145" width="0.875" style="1" customWidth="1"/>
    <col min="146" max="146" width="2.125" style="1" customWidth="1"/>
    <col min="147" max="148" width="0.875" style="1" customWidth="1"/>
    <col min="149" max="149" width="2.00390625" style="1" customWidth="1"/>
    <col min="150" max="161" width="0.875" style="1" customWidth="1"/>
    <col min="162" max="162" width="0.2421875" style="1" hidden="1" customWidth="1"/>
    <col min="163" max="163" width="7.75390625" style="1" hidden="1" customWidth="1"/>
    <col min="164" max="174" width="0.875" style="1" hidden="1" customWidth="1"/>
    <col min="175" max="180" width="0.875" style="1" customWidth="1"/>
    <col min="181" max="181" width="6.375" style="1" customWidth="1"/>
    <col min="182" max="182" width="0.875" style="1" customWidth="1"/>
    <col min="183" max="183" width="0.37109375" style="1" customWidth="1"/>
    <col min="184" max="184" width="0.875" style="1" hidden="1" customWidth="1"/>
    <col min="185" max="197" width="0.875" style="1" customWidth="1"/>
    <col min="198" max="198" width="0.6171875" style="1" customWidth="1"/>
    <col min="199" max="200" width="0.875" style="1" hidden="1" customWidth="1"/>
    <col min="201" max="201" width="0.74609375" style="1" hidden="1" customWidth="1"/>
    <col min="202" max="210" width="0.875" style="1" hidden="1" customWidth="1"/>
    <col min="211" max="223" width="0.875" style="1" customWidth="1"/>
    <col min="224" max="224" width="0.74609375" style="1" customWidth="1"/>
    <col min="225" max="226" width="0.875" style="1" hidden="1" customWidth="1"/>
    <col min="227" max="227" width="0.2421875" style="1" customWidth="1"/>
    <col min="228" max="231" width="0.875" style="1" hidden="1" customWidth="1"/>
    <col min="232" max="232" width="0.875" style="1" customWidth="1"/>
    <col min="233" max="233" width="0.37109375" style="1" customWidth="1"/>
    <col min="234" max="234" width="0.875" style="1" hidden="1" customWidth="1"/>
    <col min="235" max="235" width="0.74609375" style="1" customWidth="1"/>
    <col min="236" max="243" width="0.875" style="1" customWidth="1"/>
    <col min="244" max="244" width="0.2421875" style="1" customWidth="1"/>
    <col min="245" max="245" width="0.875" style="1" hidden="1" customWidth="1"/>
    <col min="246" max="246" width="0.875" style="1" customWidth="1"/>
    <col min="247" max="247" width="0.37109375" style="1" customWidth="1"/>
    <col min="248" max="249" width="0.875" style="1" hidden="1" customWidth="1"/>
    <col min="250" max="255" width="0.875" style="1" customWidth="1"/>
    <col min="256" max="16384" width="15.875" style="1" customWidth="1"/>
  </cols>
  <sheetData>
    <row r="1" spans="171:250" s="3" customFormat="1" ht="52.5" customHeight="1">
      <c r="FO1" s="158" t="s">
        <v>27</v>
      </c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</row>
    <row r="4" spans="185:238" ht="12.75">
      <c r="GC4" s="14" t="s">
        <v>2</v>
      </c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65" t="s">
        <v>0</v>
      </c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156"/>
      <c r="IB4" s="156"/>
      <c r="IC4" s="156"/>
      <c r="ID4" s="156"/>
    </row>
    <row r="5" spans="1:238" ht="12.75">
      <c r="A5" s="63" t="s">
        <v>84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27"/>
      <c r="GE5" s="27"/>
      <c r="GF5" s="27"/>
      <c r="GG5" s="27"/>
      <c r="GH5" s="27"/>
      <c r="GI5" s="27"/>
      <c r="GJ5" s="68" t="s">
        <v>3</v>
      </c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6"/>
      <c r="HJ5" s="16"/>
      <c r="HK5" s="16"/>
      <c r="HL5" s="65" t="s">
        <v>1</v>
      </c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156"/>
      <c r="IB5" s="156"/>
      <c r="IC5" s="156"/>
      <c r="ID5" s="156"/>
    </row>
    <row r="6" spans="1:223" s="3" customFormat="1" ht="11.25">
      <c r="A6" s="128" t="s">
        <v>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</row>
    <row r="8" spans="69:108" ht="13.5" customHeight="1">
      <c r="BQ8" s="80" t="s">
        <v>6</v>
      </c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2"/>
      <c r="CI8" s="80" t="s">
        <v>7</v>
      </c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2"/>
    </row>
    <row r="9" spans="67:113" ht="15" customHeight="1">
      <c r="BO9" s="4" t="s">
        <v>5</v>
      </c>
      <c r="BQ9" s="83" t="s">
        <v>31</v>
      </c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5"/>
      <c r="CI9" s="83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5"/>
      <c r="DI9" s="1" t="s">
        <v>8</v>
      </c>
    </row>
    <row r="10" spans="113:181" ht="12.75">
      <c r="DI10" s="68" t="s">
        <v>78</v>
      </c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9"/>
      <c r="EM10" s="159"/>
      <c r="EN10" s="159"/>
      <c r="EO10" s="159"/>
      <c r="EP10" s="70"/>
      <c r="EQ10" s="70"/>
      <c r="ER10" s="70"/>
      <c r="ES10" s="62"/>
      <c r="ET10" s="62"/>
      <c r="EU10" s="62"/>
      <c r="EV10" s="62"/>
      <c r="EW10" s="62"/>
      <c r="EX10" s="62"/>
      <c r="EY10" s="154"/>
      <c r="EZ10" s="154"/>
      <c r="FA10" s="154"/>
      <c r="FB10" s="154"/>
      <c r="FC10" s="154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53"/>
      <c r="FU10" s="53"/>
      <c r="FV10" s="53"/>
      <c r="FW10" s="53"/>
      <c r="FX10" s="53"/>
      <c r="FY10" s="53"/>
    </row>
    <row r="11" spans="34:159" ht="12.75">
      <c r="AH11" s="2" t="s">
        <v>13</v>
      </c>
      <c r="AJ11" s="57">
        <v>2017</v>
      </c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Z11" s="58" t="s">
        <v>52</v>
      </c>
      <c r="BA11" s="58"/>
      <c r="BB11" s="58"/>
      <c r="BE11" s="57" t="s">
        <v>53</v>
      </c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9">
        <v>20</v>
      </c>
      <c r="BR11" s="59"/>
      <c r="BS11" s="59"/>
      <c r="BT11" s="59"/>
      <c r="BU11" s="69" t="s">
        <v>86</v>
      </c>
      <c r="BV11" s="69"/>
      <c r="BW11" s="69"/>
      <c r="BY11" s="1" t="s">
        <v>14</v>
      </c>
      <c r="DI11" s="160" t="s">
        <v>108</v>
      </c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FC11" s="2" t="s">
        <v>12</v>
      </c>
    </row>
    <row r="14" spans="1:256" ht="12.75">
      <c r="A14" s="71" t="s">
        <v>15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95" t="s">
        <v>28</v>
      </c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7"/>
      <c r="BL14" s="95" t="s">
        <v>18</v>
      </c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7"/>
      <c r="CA14" s="95" t="s">
        <v>19</v>
      </c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7"/>
      <c r="CP14" s="95" t="s">
        <v>20</v>
      </c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7"/>
      <c r="HC14" s="157" t="s">
        <v>34</v>
      </c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38" t="s">
        <v>61</v>
      </c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40"/>
      <c r="IV14" s="165"/>
    </row>
    <row r="15" spans="1:256" ht="73.5" customHeight="1">
      <c r="A15" s="77" t="s">
        <v>16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86" t="s">
        <v>17</v>
      </c>
      <c r="V15" s="87"/>
      <c r="W15" s="87"/>
      <c r="X15" s="87"/>
      <c r="Y15" s="87"/>
      <c r="Z15" s="87"/>
      <c r="AA15" s="87"/>
      <c r="AB15" s="87"/>
      <c r="AC15" s="87"/>
      <c r="AD15" s="88"/>
      <c r="AE15" s="98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100"/>
      <c r="BL15" s="98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100"/>
      <c r="CA15" s="98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100"/>
      <c r="CP15" s="21" t="s">
        <v>50</v>
      </c>
      <c r="CQ15" s="26" t="s">
        <v>49</v>
      </c>
      <c r="CR15" s="26" t="s">
        <v>48</v>
      </c>
      <c r="CS15" s="26" t="s">
        <v>47</v>
      </c>
      <c r="CT15" s="153" t="s">
        <v>38</v>
      </c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 t="s">
        <v>39</v>
      </c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89" t="s">
        <v>35</v>
      </c>
      <c r="DQ15" s="90"/>
      <c r="DR15" s="90"/>
      <c r="DS15" s="90"/>
      <c r="DT15" s="90"/>
      <c r="DU15" s="90"/>
      <c r="DV15" s="90"/>
      <c r="DW15" s="90"/>
      <c r="DX15" s="90"/>
      <c r="DY15" s="90"/>
      <c r="DZ15" s="91"/>
      <c r="EA15" s="150" t="s">
        <v>51</v>
      </c>
      <c r="EB15" s="151"/>
      <c r="EC15" s="151"/>
      <c r="ED15" s="151"/>
      <c r="EE15" s="151"/>
      <c r="EF15" s="151"/>
      <c r="EG15" s="151"/>
      <c r="EH15" s="151"/>
      <c r="EI15" s="151"/>
      <c r="EJ15" s="152"/>
      <c r="EK15" s="150" t="s">
        <v>36</v>
      </c>
      <c r="EL15" s="151"/>
      <c r="EM15" s="151"/>
      <c r="EN15" s="151"/>
      <c r="EO15" s="151"/>
      <c r="EP15" s="151"/>
      <c r="EQ15" s="151"/>
      <c r="ER15" s="151"/>
      <c r="ES15" s="151"/>
      <c r="ET15" s="152"/>
      <c r="EU15" s="89" t="s">
        <v>37</v>
      </c>
      <c r="EV15" s="90"/>
      <c r="EW15" s="90"/>
      <c r="EX15" s="90"/>
      <c r="EY15" s="90"/>
      <c r="EZ15" s="90"/>
      <c r="FA15" s="90"/>
      <c r="FB15" s="90"/>
      <c r="FC15" s="90"/>
      <c r="FD15" s="90"/>
      <c r="FE15" s="91"/>
      <c r="FF15" s="11"/>
      <c r="FG15" s="13"/>
      <c r="FH15" s="89"/>
      <c r="FI15" s="90"/>
      <c r="FJ15" s="90"/>
      <c r="FK15" s="90"/>
      <c r="FL15" s="90"/>
      <c r="FM15" s="90"/>
      <c r="FN15" s="90"/>
      <c r="FO15" s="90"/>
      <c r="FP15" s="90"/>
      <c r="FQ15" s="90"/>
      <c r="FR15" s="91"/>
      <c r="FS15" s="153" t="s">
        <v>32</v>
      </c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89" t="s">
        <v>33</v>
      </c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1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41"/>
      <c r="IC15" s="142"/>
      <c r="ID15" s="142"/>
      <c r="IE15" s="142"/>
      <c r="IF15" s="142"/>
      <c r="IG15" s="142"/>
      <c r="IH15" s="142"/>
      <c r="II15" s="142"/>
      <c r="IJ15" s="142"/>
      <c r="IK15" s="142"/>
      <c r="IL15" s="142"/>
      <c r="IM15" s="142"/>
      <c r="IN15" s="142"/>
      <c r="IO15" s="142"/>
      <c r="IP15" s="142"/>
      <c r="IQ15" s="142"/>
      <c r="IR15" s="142"/>
      <c r="IS15" s="142"/>
      <c r="IT15" s="142"/>
      <c r="IU15" s="143"/>
      <c r="IV15" s="165"/>
    </row>
    <row r="16" spans="1:256" ht="12.75">
      <c r="A16" s="66">
        <v>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>
        <v>2</v>
      </c>
      <c r="V16" s="66"/>
      <c r="W16" s="66"/>
      <c r="X16" s="66"/>
      <c r="Y16" s="66"/>
      <c r="Z16" s="66"/>
      <c r="AA16" s="66"/>
      <c r="AB16" s="66"/>
      <c r="AC16" s="66"/>
      <c r="AD16" s="66"/>
      <c r="AE16" s="66">
        <v>3</v>
      </c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>
        <v>4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>
        <v>5</v>
      </c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12">
        <v>6</v>
      </c>
      <c r="CQ16" s="12">
        <v>6</v>
      </c>
      <c r="CR16" s="12">
        <v>7</v>
      </c>
      <c r="CS16" s="12">
        <v>8</v>
      </c>
      <c r="CT16" s="80">
        <v>9</v>
      </c>
      <c r="CU16" s="81"/>
      <c r="CV16" s="81"/>
      <c r="CW16" s="81"/>
      <c r="CX16" s="81"/>
      <c r="CY16" s="81"/>
      <c r="CZ16" s="81"/>
      <c r="DA16" s="81"/>
      <c r="DB16" s="81"/>
      <c r="DC16" s="81"/>
      <c r="DD16" s="82"/>
      <c r="DE16" s="66">
        <v>10</v>
      </c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80">
        <v>11</v>
      </c>
      <c r="DQ16" s="81"/>
      <c r="DR16" s="81"/>
      <c r="DS16" s="81"/>
      <c r="DT16" s="81"/>
      <c r="DU16" s="81"/>
      <c r="DV16" s="81"/>
      <c r="DW16" s="81"/>
      <c r="DX16" s="81"/>
      <c r="DY16" s="81"/>
      <c r="DZ16" s="82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80">
        <v>13</v>
      </c>
      <c r="EL16" s="81"/>
      <c r="EM16" s="81"/>
      <c r="EN16" s="81"/>
      <c r="EO16" s="81"/>
      <c r="EP16" s="81"/>
      <c r="EQ16" s="81"/>
      <c r="ER16" s="81"/>
      <c r="ES16" s="81"/>
      <c r="ET16" s="82"/>
      <c r="EU16" s="80">
        <v>14</v>
      </c>
      <c r="EV16" s="81"/>
      <c r="EW16" s="81"/>
      <c r="EX16" s="81"/>
      <c r="EY16" s="81"/>
      <c r="EZ16" s="81"/>
      <c r="FA16" s="81"/>
      <c r="FB16" s="81"/>
      <c r="FC16" s="81"/>
      <c r="FD16" s="81"/>
      <c r="FE16" s="82"/>
      <c r="FF16" s="10"/>
      <c r="FG16" s="12"/>
      <c r="FH16" s="80">
        <v>13</v>
      </c>
      <c r="FI16" s="81"/>
      <c r="FJ16" s="81"/>
      <c r="FK16" s="81"/>
      <c r="FL16" s="81"/>
      <c r="FM16" s="81"/>
      <c r="FN16" s="81"/>
      <c r="FO16" s="81"/>
      <c r="FP16" s="81"/>
      <c r="FQ16" s="81"/>
      <c r="FR16" s="82"/>
      <c r="FS16" s="66">
        <v>15</v>
      </c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80">
        <v>16</v>
      </c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2"/>
      <c r="HC16" s="66">
        <v>17</v>
      </c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35"/>
    </row>
    <row r="17" spans="1:256" ht="31.5" customHeight="1">
      <c r="A17" s="146" t="s">
        <v>73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7" t="s">
        <v>74</v>
      </c>
      <c r="V17" s="147"/>
      <c r="W17" s="147"/>
      <c r="X17" s="147"/>
      <c r="Y17" s="147"/>
      <c r="Z17" s="147"/>
      <c r="AA17" s="147"/>
      <c r="AB17" s="147"/>
      <c r="AC17" s="147"/>
      <c r="AD17" s="147"/>
      <c r="AE17" s="146" t="s">
        <v>109</v>
      </c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9">
        <v>1</v>
      </c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13">
        <v>2300</v>
      </c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5"/>
      <c r="CP17" s="18"/>
      <c r="CQ17" s="18">
        <f>CA17*0.9</f>
        <v>2070</v>
      </c>
      <c r="CR17" s="18"/>
      <c r="CS17" s="18">
        <f>CA17*1.5</f>
        <v>3450</v>
      </c>
      <c r="CT17" s="148">
        <f>CA17*0.12</f>
        <v>276</v>
      </c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13">
        <f>CA17*10%</f>
        <v>230</v>
      </c>
      <c r="DQ17" s="114"/>
      <c r="DR17" s="114"/>
      <c r="DS17" s="114"/>
      <c r="DT17" s="114"/>
      <c r="DU17" s="114"/>
      <c r="DV17" s="114"/>
      <c r="DW17" s="114"/>
      <c r="DX17" s="114"/>
      <c r="DY17" s="114"/>
      <c r="DZ17" s="115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113"/>
      <c r="EL17" s="114"/>
      <c r="EM17" s="114"/>
      <c r="EN17" s="114"/>
      <c r="EO17" s="114"/>
      <c r="EP17" s="114"/>
      <c r="EQ17" s="114"/>
      <c r="ER17" s="114"/>
      <c r="ES17" s="114"/>
      <c r="ET17" s="115"/>
      <c r="EU17" s="113"/>
      <c r="EV17" s="114"/>
      <c r="EW17" s="114"/>
      <c r="EX17" s="114"/>
      <c r="EY17" s="114"/>
      <c r="EZ17" s="114"/>
      <c r="FA17" s="114"/>
      <c r="FB17" s="114"/>
      <c r="FC17" s="114"/>
      <c r="FD17" s="114"/>
      <c r="FE17" s="115"/>
      <c r="FF17" s="18"/>
      <c r="FG17" s="17"/>
      <c r="FH17" s="113"/>
      <c r="FI17" s="114"/>
      <c r="FJ17" s="114"/>
      <c r="FK17" s="114"/>
      <c r="FL17" s="114"/>
      <c r="FM17" s="114"/>
      <c r="FN17" s="114"/>
      <c r="FO17" s="114"/>
      <c r="FP17" s="114"/>
      <c r="FQ17" s="114"/>
      <c r="FR17" s="115"/>
      <c r="FS17" s="148">
        <f>(CA17+CR17+CS17+CT17+DP17+CQ17)*40/100</f>
        <v>3330.4</v>
      </c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62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4"/>
      <c r="HC17" s="148">
        <f>CA17+CQ17+CR17+CS17+DP17+FS17+GD17+CP17+CT17</f>
        <v>11656.4</v>
      </c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5">
        <f>HC17*12</f>
        <v>139876.8</v>
      </c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36"/>
    </row>
    <row r="18" spans="1:256" ht="0.75" customHeight="1" hidden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8"/>
      <c r="CQ18" s="18"/>
      <c r="CR18" s="18"/>
      <c r="CS18" s="1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13"/>
      <c r="DQ18" s="114"/>
      <c r="DR18" s="114"/>
      <c r="DS18" s="114"/>
      <c r="DT18" s="114"/>
      <c r="DU18" s="114"/>
      <c r="DV18" s="114"/>
      <c r="DW18" s="114"/>
      <c r="DX18" s="114"/>
      <c r="DY18" s="114"/>
      <c r="DZ18" s="115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113"/>
      <c r="EL18" s="114"/>
      <c r="EM18" s="114"/>
      <c r="EN18" s="114"/>
      <c r="EO18" s="114"/>
      <c r="EP18" s="114"/>
      <c r="EQ18" s="114"/>
      <c r="ER18" s="114"/>
      <c r="ES18" s="114"/>
      <c r="ET18" s="115"/>
      <c r="EU18" s="113"/>
      <c r="EV18" s="114"/>
      <c r="EW18" s="114"/>
      <c r="EX18" s="114"/>
      <c r="EY18" s="114"/>
      <c r="EZ18" s="114"/>
      <c r="FA18" s="114"/>
      <c r="FB18" s="114"/>
      <c r="FC18" s="114"/>
      <c r="FD18" s="114"/>
      <c r="FE18" s="115"/>
      <c r="FF18" s="18"/>
      <c r="FG18" s="17"/>
      <c r="FH18" s="113"/>
      <c r="FI18" s="114"/>
      <c r="FJ18" s="114"/>
      <c r="FK18" s="114"/>
      <c r="FL18" s="114"/>
      <c r="FM18" s="114"/>
      <c r="FN18" s="114"/>
      <c r="FO18" s="114"/>
      <c r="FP18" s="114"/>
      <c r="FQ18" s="114"/>
      <c r="FR18" s="115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62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4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5">
        <f>HC18*9</f>
        <v>0</v>
      </c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  <c r="IV18" s="35">
        <f>HC18*3</f>
        <v>0</v>
      </c>
    </row>
    <row r="19" spans="1:256" ht="16.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BJ19" s="2" t="s">
        <v>21</v>
      </c>
      <c r="BL19" s="149">
        <f>SUM(BL17:BZ18)</f>
        <v>1</v>
      </c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8">
        <f>CA17</f>
        <v>2300</v>
      </c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8" t="e">
        <f>CP17+#REF!+CP18</f>
        <v>#REF!</v>
      </c>
      <c r="CQ19" s="18">
        <f>CQ17+CQ18</f>
        <v>2070</v>
      </c>
      <c r="CR19" s="18">
        <f>CR17+CR18</f>
        <v>0</v>
      </c>
      <c r="CS19" s="18">
        <f>CS17+CS18</f>
        <v>3450</v>
      </c>
      <c r="CT19" s="148">
        <f>SUM(CT17:DD18)</f>
        <v>276</v>
      </c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>
        <f>SUM(DE17:DO18)</f>
        <v>0</v>
      </c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13">
        <f>SUM(DP17:DZ18)</f>
        <v>230</v>
      </c>
      <c r="DQ19" s="114"/>
      <c r="DR19" s="114"/>
      <c r="DS19" s="114"/>
      <c r="DT19" s="114"/>
      <c r="DU19" s="114"/>
      <c r="DV19" s="114"/>
      <c r="DW19" s="114"/>
      <c r="DX19" s="114"/>
      <c r="DY19" s="114"/>
      <c r="DZ19" s="115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113">
        <f>SUM(EK17:ET18)</f>
        <v>0</v>
      </c>
      <c r="EL19" s="114"/>
      <c r="EM19" s="114"/>
      <c r="EN19" s="114"/>
      <c r="EO19" s="114"/>
      <c r="EP19" s="114"/>
      <c r="EQ19" s="114"/>
      <c r="ER19" s="114"/>
      <c r="ES19" s="114"/>
      <c r="ET19" s="115"/>
      <c r="EU19" s="148">
        <f>SUM(EU17:FE18)</f>
        <v>0</v>
      </c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8" t="e">
        <f>#REF!</f>
        <v>#REF!</v>
      </c>
      <c r="FG19" s="17" t="e">
        <f>#REF!</f>
        <v>#REF!</v>
      </c>
      <c r="FH19" s="113" t="e">
        <f>SUM(#REF!)</f>
        <v>#REF!</v>
      </c>
      <c r="FI19" s="114"/>
      <c r="FJ19" s="114"/>
      <c r="FK19" s="114"/>
      <c r="FL19" s="114"/>
      <c r="FM19" s="114"/>
      <c r="FN19" s="114"/>
      <c r="FO19" s="114"/>
      <c r="FP19" s="114"/>
      <c r="FQ19" s="114"/>
      <c r="FR19" s="115"/>
      <c r="FS19" s="148">
        <f>SUM(FS17:GC18)</f>
        <v>3330.4</v>
      </c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>
        <f>SUM(GD17:HB18)</f>
        <v>0</v>
      </c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>
        <f>SUM(HC17:IA18)</f>
        <v>11656.4</v>
      </c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5">
        <f>SUM(IB17:IU18)</f>
        <v>139876.8</v>
      </c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  <c r="IT19" s="145"/>
      <c r="IU19" s="145"/>
      <c r="IV19" s="36"/>
    </row>
    <row r="20" spans="1:256" ht="16.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6" t="s">
        <v>40</v>
      </c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9">
        <v>1</v>
      </c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8">
        <v>4800</v>
      </c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8"/>
      <c r="CQ20" s="18"/>
      <c r="CR20" s="18"/>
      <c r="CS20" s="1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13">
        <f>CA20*25/100</f>
        <v>1200</v>
      </c>
      <c r="DQ20" s="114"/>
      <c r="DR20" s="114"/>
      <c r="DS20" s="114"/>
      <c r="DT20" s="114"/>
      <c r="DU20" s="114"/>
      <c r="DV20" s="114"/>
      <c r="DW20" s="114"/>
      <c r="DX20" s="114"/>
      <c r="DY20" s="114"/>
      <c r="DZ20" s="115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113"/>
      <c r="EL20" s="114"/>
      <c r="EM20" s="114"/>
      <c r="EN20" s="114"/>
      <c r="EO20" s="114"/>
      <c r="EP20" s="114"/>
      <c r="EQ20" s="114"/>
      <c r="ER20" s="114"/>
      <c r="ES20" s="114"/>
      <c r="ET20" s="115"/>
      <c r="EU20" s="113">
        <f>CA20*1.3</f>
        <v>6240</v>
      </c>
      <c r="EV20" s="114"/>
      <c r="EW20" s="114"/>
      <c r="EX20" s="114"/>
      <c r="EY20" s="114"/>
      <c r="EZ20" s="114"/>
      <c r="FA20" s="114"/>
      <c r="FB20" s="114"/>
      <c r="FC20" s="114"/>
      <c r="FD20" s="114"/>
      <c r="FE20" s="115"/>
      <c r="FF20" s="18"/>
      <c r="FG20" s="17"/>
      <c r="FH20" s="113"/>
      <c r="FI20" s="114"/>
      <c r="FJ20" s="114"/>
      <c r="FK20" s="114"/>
      <c r="FL20" s="114"/>
      <c r="FM20" s="114"/>
      <c r="FN20" s="114"/>
      <c r="FO20" s="114"/>
      <c r="FP20" s="114"/>
      <c r="FQ20" s="114"/>
      <c r="FR20" s="115"/>
      <c r="FS20" s="148">
        <f>(CA20+CQ20+CR20+CS20+DP20+CP20+EA20+EU20+CT20)*40/100</f>
        <v>4896</v>
      </c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62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4"/>
      <c r="HC20" s="148">
        <f>CA20+CT20+DE20+DP20+EK20+EU20+FS20+EA20+CR20+GD20</f>
        <v>17136</v>
      </c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5">
        <f>HC20*12</f>
        <v>205632</v>
      </c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  <c r="IO20" s="145"/>
      <c r="IP20" s="145"/>
      <c r="IQ20" s="145"/>
      <c r="IR20" s="145"/>
      <c r="IS20" s="145"/>
      <c r="IT20" s="145"/>
      <c r="IU20" s="145"/>
      <c r="IV20" s="36"/>
    </row>
    <row r="21" spans="1:256" ht="15.7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6" t="s">
        <v>80</v>
      </c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9">
        <v>1</v>
      </c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8">
        <v>2163.47</v>
      </c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8"/>
      <c r="CQ21" s="18"/>
      <c r="CR21" s="18"/>
      <c r="CS21" s="1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13">
        <f>CA21*10/100</f>
        <v>216.34699999999998</v>
      </c>
      <c r="DQ21" s="114"/>
      <c r="DR21" s="114"/>
      <c r="DS21" s="114"/>
      <c r="DT21" s="114"/>
      <c r="DU21" s="114"/>
      <c r="DV21" s="114"/>
      <c r="DW21" s="114"/>
      <c r="DX21" s="114"/>
      <c r="DY21" s="114"/>
      <c r="DZ21" s="115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113"/>
      <c r="EL21" s="114"/>
      <c r="EM21" s="114"/>
      <c r="EN21" s="114"/>
      <c r="EO21" s="114"/>
      <c r="EP21" s="114"/>
      <c r="EQ21" s="114"/>
      <c r="ER21" s="114"/>
      <c r="ES21" s="114"/>
      <c r="ET21" s="115"/>
      <c r="EU21" s="113">
        <f>CA21*1.5</f>
        <v>3245.205</v>
      </c>
      <c r="EV21" s="114"/>
      <c r="EW21" s="114"/>
      <c r="EX21" s="114"/>
      <c r="EY21" s="114"/>
      <c r="EZ21" s="114"/>
      <c r="FA21" s="114"/>
      <c r="FB21" s="114"/>
      <c r="FC21" s="114"/>
      <c r="FD21" s="114"/>
      <c r="FE21" s="115"/>
      <c r="FF21" s="18"/>
      <c r="FG21" s="17"/>
      <c r="FH21" s="113"/>
      <c r="FI21" s="114"/>
      <c r="FJ21" s="114"/>
      <c r="FK21" s="114"/>
      <c r="FL21" s="114"/>
      <c r="FM21" s="114"/>
      <c r="FN21" s="114"/>
      <c r="FO21" s="114"/>
      <c r="FP21" s="114"/>
      <c r="FQ21" s="114"/>
      <c r="FR21" s="115"/>
      <c r="FS21" s="148">
        <f>(CA21+CQ21+CR21+CS21+EK21+CP21+EU21+DP21)*40/100</f>
        <v>2250.0087999999996</v>
      </c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62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4"/>
      <c r="HC21" s="148">
        <f>CA21+CT21+DE21+DP21+EK21+EU21+FS21+EA21+CR21+GD21</f>
        <v>7875.0307999999995</v>
      </c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5">
        <f>HC21*12</f>
        <v>94500.36959999999</v>
      </c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  <c r="IT21" s="145"/>
      <c r="IU21" s="145"/>
      <c r="IV21" s="36"/>
    </row>
    <row r="22" spans="1:256" ht="15.75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6" t="s">
        <v>85</v>
      </c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9">
        <v>0.4</v>
      </c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8">
        <v>1029.19</v>
      </c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8"/>
      <c r="CQ22" s="18"/>
      <c r="CR22" s="18"/>
      <c r="CS22" s="18"/>
      <c r="CT22" s="148">
        <f>CA22*0.12</f>
        <v>123.50280000000001</v>
      </c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>
        <v>0</v>
      </c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13">
        <f>CA22*0.1</f>
        <v>102.91900000000001</v>
      </c>
      <c r="DQ22" s="114"/>
      <c r="DR22" s="114"/>
      <c r="DS22" s="114"/>
      <c r="DT22" s="114"/>
      <c r="DU22" s="114"/>
      <c r="DV22" s="114"/>
      <c r="DW22" s="114"/>
      <c r="DX22" s="114"/>
      <c r="DY22" s="114"/>
      <c r="DZ22" s="115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113"/>
      <c r="EL22" s="114"/>
      <c r="EM22" s="114"/>
      <c r="EN22" s="114"/>
      <c r="EO22" s="114"/>
      <c r="EP22" s="114"/>
      <c r="EQ22" s="114"/>
      <c r="ER22" s="114"/>
      <c r="ES22" s="114"/>
      <c r="ET22" s="115"/>
      <c r="EU22" s="113">
        <f>CA22*1.74</f>
        <v>1790.7906</v>
      </c>
      <c r="EV22" s="114"/>
      <c r="EW22" s="114"/>
      <c r="EX22" s="114"/>
      <c r="EY22" s="114"/>
      <c r="EZ22" s="114"/>
      <c r="FA22" s="114"/>
      <c r="FB22" s="114"/>
      <c r="FC22" s="114"/>
      <c r="FD22" s="114"/>
      <c r="FE22" s="115"/>
      <c r="FF22" s="18"/>
      <c r="FG22" s="17"/>
      <c r="FH22" s="113"/>
      <c r="FI22" s="114"/>
      <c r="FJ22" s="114"/>
      <c r="FK22" s="114"/>
      <c r="FL22" s="114"/>
      <c r="FM22" s="114"/>
      <c r="FN22" s="114"/>
      <c r="FO22" s="114"/>
      <c r="FP22" s="114"/>
      <c r="FQ22" s="114"/>
      <c r="FR22" s="115"/>
      <c r="FS22" s="148">
        <f>(CA22+CQ22+CR22+CT22+DP22+CP22+EU22)*40/100</f>
        <v>1218.5609599999998</v>
      </c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62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  <c r="GU22" s="163"/>
      <c r="GV22" s="163"/>
      <c r="GW22" s="163"/>
      <c r="GX22" s="163"/>
      <c r="GY22" s="163"/>
      <c r="GZ22" s="163"/>
      <c r="HA22" s="163"/>
      <c r="HB22" s="164"/>
      <c r="HC22" s="148">
        <f>CA22+CT22+DE22+DP22+EK22+EU22+FS22+EA22+CR22+GD22</f>
        <v>4264.96336</v>
      </c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5">
        <f>HC22*12</f>
        <v>51179.56032</v>
      </c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  <c r="IT22" s="145"/>
      <c r="IU22" s="145"/>
      <c r="IV22" s="36"/>
    </row>
    <row r="23" spans="1:256" ht="15.75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6" t="s">
        <v>98</v>
      </c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9">
        <v>0.8</v>
      </c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8">
        <v>1649.46</v>
      </c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8"/>
      <c r="CQ23" s="18"/>
      <c r="CR23" s="18"/>
      <c r="CS23" s="18"/>
      <c r="CT23" s="148">
        <f>CA23*0.12</f>
        <v>197.9352</v>
      </c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>
        <v>0</v>
      </c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13"/>
      <c r="DQ23" s="114"/>
      <c r="DR23" s="114"/>
      <c r="DS23" s="114"/>
      <c r="DT23" s="114"/>
      <c r="DU23" s="114"/>
      <c r="DV23" s="114"/>
      <c r="DW23" s="114"/>
      <c r="DX23" s="114"/>
      <c r="DY23" s="114"/>
      <c r="DZ23" s="115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113"/>
      <c r="EL23" s="114"/>
      <c r="EM23" s="114"/>
      <c r="EN23" s="114"/>
      <c r="EO23" s="114"/>
      <c r="EP23" s="114"/>
      <c r="EQ23" s="114"/>
      <c r="ER23" s="114"/>
      <c r="ES23" s="114"/>
      <c r="ET23" s="115"/>
      <c r="EU23" s="113">
        <f>CA23*1.5</f>
        <v>2474.19</v>
      </c>
      <c r="EV23" s="114"/>
      <c r="EW23" s="114"/>
      <c r="EX23" s="114"/>
      <c r="EY23" s="114"/>
      <c r="EZ23" s="114"/>
      <c r="FA23" s="114"/>
      <c r="FB23" s="114"/>
      <c r="FC23" s="114"/>
      <c r="FD23" s="114"/>
      <c r="FE23" s="115"/>
      <c r="FF23" s="18"/>
      <c r="FG23" s="17"/>
      <c r="FH23" s="113"/>
      <c r="FI23" s="114"/>
      <c r="FJ23" s="114"/>
      <c r="FK23" s="114"/>
      <c r="FL23" s="114"/>
      <c r="FM23" s="114"/>
      <c r="FN23" s="114"/>
      <c r="FO23" s="114"/>
      <c r="FP23" s="114"/>
      <c r="FQ23" s="114"/>
      <c r="FR23" s="115"/>
      <c r="FS23" s="148">
        <f>(CA23+CQ23+CR23+CT23+DP23+CP23+EU23)*40/100</f>
        <v>1728.63408</v>
      </c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62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4"/>
      <c r="HC23" s="148">
        <f>CA23+CT23+DE23+DP23+EK23+EU23+FS23+EA23+CR23+GD23</f>
        <v>6050.219279999999</v>
      </c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5">
        <f>HC23*8</f>
        <v>48401.754239999995</v>
      </c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  <c r="IT23" s="145"/>
      <c r="IU23" s="145"/>
      <c r="IV23" s="36"/>
    </row>
    <row r="24" spans="62:256" ht="19.5" customHeight="1">
      <c r="BJ24" s="2" t="s">
        <v>21</v>
      </c>
      <c r="BL24" s="149">
        <f>SUM(BL20:BZ23)</f>
        <v>3.2</v>
      </c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8">
        <f>SUM(CA20:CO23)</f>
        <v>9642.119999999999</v>
      </c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8">
        <f>CP21+CP22+CP23</f>
        <v>0</v>
      </c>
      <c r="CQ24" s="18">
        <f>CQ21+CQ22+CQ23</f>
        <v>0</v>
      </c>
      <c r="CR24" s="18">
        <f>SUM(CR20:CR23)</f>
        <v>0</v>
      </c>
      <c r="CS24" s="18">
        <f>CS21+CS22+CS23</f>
        <v>0</v>
      </c>
      <c r="CT24" s="113">
        <f>SUM(CT20:DD23)</f>
        <v>321.438</v>
      </c>
      <c r="CU24" s="114"/>
      <c r="CV24" s="114"/>
      <c r="CW24" s="114"/>
      <c r="CX24" s="114"/>
      <c r="CY24" s="114"/>
      <c r="CZ24" s="114"/>
      <c r="DA24" s="114"/>
      <c r="DB24" s="114"/>
      <c r="DC24" s="114"/>
      <c r="DD24" s="115"/>
      <c r="DE24" s="148">
        <f>SUM(DE20:DO23)</f>
        <v>0</v>
      </c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13">
        <f>SUM(DP20:DZ23)</f>
        <v>1519.266</v>
      </c>
      <c r="DQ24" s="114"/>
      <c r="DR24" s="114"/>
      <c r="DS24" s="114"/>
      <c r="DT24" s="114"/>
      <c r="DU24" s="114"/>
      <c r="DV24" s="114"/>
      <c r="DW24" s="114"/>
      <c r="DX24" s="114"/>
      <c r="DY24" s="114"/>
      <c r="DZ24" s="115"/>
      <c r="EA24" s="29">
        <f>SUM(EA20:EA23)</f>
        <v>0</v>
      </c>
      <c r="EB24" s="29"/>
      <c r="EC24" s="29"/>
      <c r="ED24" s="29"/>
      <c r="EE24" s="29"/>
      <c r="EF24" s="29"/>
      <c r="EG24" s="29"/>
      <c r="EH24" s="29"/>
      <c r="EI24" s="29"/>
      <c r="EJ24" s="29"/>
      <c r="EK24" s="113">
        <f>SUM(EK20:ET23)</f>
        <v>0</v>
      </c>
      <c r="EL24" s="114"/>
      <c r="EM24" s="114"/>
      <c r="EN24" s="114"/>
      <c r="EO24" s="114"/>
      <c r="EP24" s="114"/>
      <c r="EQ24" s="114"/>
      <c r="ER24" s="114"/>
      <c r="ES24" s="114"/>
      <c r="ET24" s="115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8" t="e">
        <f>#REF!</f>
        <v>#REF!</v>
      </c>
      <c r="FG24" s="17" t="e">
        <f>#REF!</f>
        <v>#REF!</v>
      </c>
      <c r="FH24" s="113" t="e">
        <f>SUM(#REF!)</f>
        <v>#REF!</v>
      </c>
      <c r="FI24" s="114"/>
      <c r="FJ24" s="114"/>
      <c r="FK24" s="114"/>
      <c r="FL24" s="114"/>
      <c r="FM24" s="114"/>
      <c r="FN24" s="114"/>
      <c r="FO24" s="114"/>
      <c r="FP24" s="114"/>
      <c r="FQ24" s="114"/>
      <c r="FR24" s="115"/>
      <c r="FS24" s="148">
        <f>SUM(FS20:GC23)</f>
        <v>10093.203839999998</v>
      </c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>
        <f>SUM(GD20:HB23)</f>
        <v>0</v>
      </c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>
        <f>SUM(HC20:IA23)</f>
        <v>35326.21344</v>
      </c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5">
        <f>SUM(IB20:IU23)</f>
        <v>399713.68415999995</v>
      </c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  <c r="IM24" s="145"/>
      <c r="IN24" s="145"/>
      <c r="IO24" s="145"/>
      <c r="IP24" s="145"/>
      <c r="IQ24" s="145"/>
      <c r="IR24" s="145"/>
      <c r="IS24" s="145"/>
      <c r="IT24" s="145"/>
      <c r="IU24" s="145"/>
      <c r="IV24" s="36"/>
    </row>
    <row r="25" spans="62:256" ht="12.75">
      <c r="BJ25" s="2" t="s">
        <v>21</v>
      </c>
      <c r="BL25" s="149">
        <f>BL19+BL24</f>
        <v>4.2</v>
      </c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8">
        <f>CA19+CA24</f>
        <v>11942.119999999999</v>
      </c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8" t="e">
        <f>CP19+CP24</f>
        <v>#REF!</v>
      </c>
      <c r="CQ25" s="18">
        <f>CQ19+CQ24</f>
        <v>2070</v>
      </c>
      <c r="CR25" s="18">
        <f>CR19+CR24</f>
        <v>0</v>
      </c>
      <c r="CS25" s="18">
        <f>CS19+CS24</f>
        <v>3450</v>
      </c>
      <c r="CT25" s="148">
        <f>CT19+CT24</f>
        <v>597.438</v>
      </c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>
        <f>DE19+DE24</f>
        <v>0</v>
      </c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13">
        <f>DP19+DP24</f>
        <v>1749.266</v>
      </c>
      <c r="DQ25" s="114"/>
      <c r="DR25" s="114"/>
      <c r="DS25" s="114"/>
      <c r="DT25" s="114"/>
      <c r="DU25" s="114"/>
      <c r="DV25" s="114"/>
      <c r="DW25" s="114"/>
      <c r="DX25" s="114"/>
      <c r="DY25" s="114"/>
      <c r="DZ25" s="115"/>
      <c r="EA25" s="29">
        <f>EA24+EA19</f>
        <v>0</v>
      </c>
      <c r="EB25" s="29"/>
      <c r="EC25" s="29"/>
      <c r="ED25" s="29"/>
      <c r="EE25" s="29"/>
      <c r="EF25" s="29"/>
      <c r="EG25" s="29"/>
      <c r="EH25" s="29"/>
      <c r="EI25" s="29"/>
      <c r="EJ25" s="29"/>
      <c r="EK25" s="113">
        <f>SUM(EK22:ET24)</f>
        <v>0</v>
      </c>
      <c r="EL25" s="114"/>
      <c r="EM25" s="114"/>
      <c r="EN25" s="114"/>
      <c r="EO25" s="114"/>
      <c r="EP25" s="114"/>
      <c r="EQ25" s="114"/>
      <c r="ER25" s="114"/>
      <c r="ES25" s="114"/>
      <c r="ET25" s="115"/>
      <c r="EU25" s="148">
        <f>EU19+EU24</f>
        <v>0</v>
      </c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148">
        <f>FS19+FS24</f>
        <v>13423.603839999998</v>
      </c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13">
        <f>GD19+GD24</f>
        <v>0</v>
      </c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2"/>
      <c r="HC25" s="148">
        <f>HC19+HC24</f>
        <v>46982.61344</v>
      </c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5">
        <f>IB19+IB24</f>
        <v>539590.48416</v>
      </c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  <c r="IR25" s="145"/>
      <c r="IS25" s="145"/>
      <c r="IT25" s="145"/>
      <c r="IU25" s="145"/>
      <c r="IV25" s="36"/>
    </row>
    <row r="28" spans="1:256" ht="12.75">
      <c r="A28" s="7" t="s">
        <v>22</v>
      </c>
      <c r="AJ28" s="57" t="s">
        <v>71</v>
      </c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"/>
      <c r="CB28" s="5"/>
      <c r="CC28" s="5"/>
      <c r="CD28" s="5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I28" s="57" t="s">
        <v>94</v>
      </c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F28" s="144" t="s">
        <v>62</v>
      </c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55">
        <f>IB25+IV25</f>
        <v>539590.48416</v>
      </c>
    </row>
    <row r="29" spans="1:235" ht="12.75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128" t="s">
        <v>23</v>
      </c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6"/>
      <c r="CB29" s="6"/>
      <c r="CC29" s="6"/>
      <c r="CD29" s="6"/>
      <c r="CE29" s="128" t="s">
        <v>24</v>
      </c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3"/>
      <c r="DF29" s="3"/>
      <c r="DG29" s="3"/>
      <c r="DH29" s="3"/>
      <c r="DI29" s="128" t="s">
        <v>25</v>
      </c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28"/>
      <c r="FL29" s="128"/>
      <c r="FM29" s="128"/>
      <c r="FN29" s="128"/>
      <c r="FO29" s="128"/>
      <c r="FP29" s="128"/>
      <c r="FQ29" s="128"/>
      <c r="FR29" s="128"/>
      <c r="FS29" s="128"/>
      <c r="FT29" s="128"/>
      <c r="FU29" s="128"/>
      <c r="FV29" s="128"/>
      <c r="FW29" s="128"/>
      <c r="FX29" s="128"/>
      <c r="FY29" s="128"/>
      <c r="FZ29" s="128"/>
      <c r="GA29" s="128"/>
      <c r="GB29" s="128"/>
      <c r="GC29" s="128"/>
      <c r="GD29" s="128"/>
      <c r="GE29" s="128"/>
      <c r="GF29" s="128"/>
      <c r="GG29" s="128"/>
      <c r="GH29" s="128"/>
      <c r="GI29" s="128"/>
      <c r="GJ29" s="128"/>
      <c r="GK29" s="128"/>
      <c r="GL29" s="128"/>
      <c r="GM29" s="128"/>
      <c r="GN29" s="128"/>
      <c r="GO29" s="128"/>
      <c r="GP29" s="128"/>
      <c r="GQ29" s="128"/>
      <c r="GR29" s="128"/>
      <c r="GS29" s="128"/>
      <c r="GT29" s="128"/>
      <c r="GU29" s="128"/>
      <c r="GV29" s="128"/>
      <c r="GW29" s="128"/>
      <c r="GX29" s="128"/>
      <c r="GY29" s="128"/>
      <c r="GZ29" s="128"/>
      <c r="HA29" s="128"/>
      <c r="HB29" s="128"/>
      <c r="HC29" s="128"/>
      <c r="HD29" s="128"/>
      <c r="HE29" s="128"/>
      <c r="HF29" s="128"/>
      <c r="HG29" s="128"/>
      <c r="HH29" s="128"/>
      <c r="HI29" s="128"/>
      <c r="HJ29" s="128"/>
      <c r="HK29" s="128"/>
      <c r="HL29" s="128"/>
      <c r="HM29" s="128"/>
      <c r="HN29" s="128"/>
      <c r="HO29" s="128"/>
      <c r="HP29" s="128"/>
      <c r="HQ29" s="128"/>
      <c r="HR29" s="128"/>
      <c r="HS29" s="128"/>
      <c r="HT29" s="128"/>
      <c r="HU29" s="128"/>
      <c r="HV29" s="128"/>
      <c r="HW29" s="128"/>
      <c r="HX29" s="128"/>
      <c r="HY29" s="128"/>
      <c r="HZ29" s="128"/>
      <c r="IA29" s="128"/>
    </row>
    <row r="30" ht="12.75">
      <c r="A30" s="7"/>
    </row>
    <row r="31" spans="1:131" ht="12.75">
      <c r="A31" s="7" t="s">
        <v>26</v>
      </c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J31" s="57" t="s">
        <v>96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EA31" s="30"/>
    </row>
    <row r="32" spans="1:23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128" t="s">
        <v>24</v>
      </c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3"/>
      <c r="BG32" s="3"/>
      <c r="BH32" s="3"/>
      <c r="BI32" s="3"/>
      <c r="BJ32" s="128" t="s">
        <v>25</v>
      </c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0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</row>
    <row r="33" spans="131:149" ht="25.5">
      <c r="EA33" s="40" t="s">
        <v>56</v>
      </c>
      <c r="EK33" s="68" t="s">
        <v>48</v>
      </c>
      <c r="EL33" s="68"/>
      <c r="EM33" s="68"/>
      <c r="EN33" s="68"/>
      <c r="EO33" s="68"/>
      <c r="EP33" s="68"/>
      <c r="EQ33" s="68"/>
      <c r="ER33" s="68"/>
      <c r="ES33" s="68"/>
    </row>
    <row r="34" spans="95:149" ht="12.75">
      <c r="CQ34" s="146" t="s">
        <v>79</v>
      </c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EA34" s="30">
        <f>CA17*2</f>
        <v>4600</v>
      </c>
      <c r="EK34" s="137"/>
      <c r="EL34" s="68"/>
      <c r="EM34" s="68"/>
      <c r="EN34" s="68"/>
      <c r="EO34" s="68"/>
      <c r="EP34" s="68"/>
      <c r="EQ34" s="68"/>
      <c r="ER34" s="68"/>
      <c r="ES34" s="68"/>
    </row>
    <row r="35" spans="95:149" ht="12.75">
      <c r="CQ35" s="146" t="s">
        <v>54</v>
      </c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EA35" s="41">
        <f>SUM(EA34:EA34)</f>
        <v>4600</v>
      </c>
      <c r="EB35" s="42"/>
      <c r="EC35" s="42"/>
      <c r="ED35" s="42"/>
      <c r="EE35" s="42"/>
      <c r="EF35" s="42"/>
      <c r="EG35" s="42"/>
      <c r="EH35" s="42"/>
      <c r="EI35" s="42"/>
      <c r="EJ35" s="42"/>
      <c r="EK35" s="166"/>
      <c r="EL35" s="167"/>
      <c r="EM35" s="167"/>
      <c r="EN35" s="167"/>
      <c r="EO35" s="167"/>
      <c r="EP35" s="167"/>
      <c r="EQ35" s="167"/>
      <c r="ER35" s="167"/>
      <c r="ES35" s="167"/>
    </row>
    <row r="36" spans="95:149" ht="12.75">
      <c r="CQ36" s="146" t="s">
        <v>107</v>
      </c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EA36" s="30">
        <f>CA20*2</f>
        <v>9600</v>
      </c>
      <c r="EB36" s="137">
        <f>(BR19)*2</f>
        <v>0</v>
      </c>
      <c r="EC36" s="68"/>
      <c r="ED36" s="68"/>
      <c r="EE36" s="68"/>
      <c r="EF36" s="68"/>
      <c r="EG36" s="68"/>
      <c r="EH36" s="68"/>
      <c r="EI36" s="68"/>
      <c r="EJ36" s="68"/>
      <c r="EK36" s="137"/>
      <c r="EL36" s="68"/>
      <c r="EM36" s="68"/>
      <c r="EN36" s="68"/>
      <c r="EO36" s="68"/>
      <c r="EP36" s="68"/>
      <c r="EQ36" s="68"/>
      <c r="ER36" s="68"/>
      <c r="ES36" s="68"/>
    </row>
    <row r="37" spans="95:149" ht="12.75">
      <c r="CQ37" s="146" t="s">
        <v>80</v>
      </c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EA37" s="30">
        <f>CA21*2</f>
        <v>4326.94</v>
      </c>
      <c r="EB37" s="137">
        <f>(BR20)*2</f>
        <v>0</v>
      </c>
      <c r="EC37" s="68"/>
      <c r="ED37" s="68"/>
      <c r="EE37" s="68"/>
      <c r="EF37" s="68"/>
      <c r="EG37" s="68"/>
      <c r="EH37" s="68"/>
      <c r="EI37" s="68"/>
      <c r="EJ37" s="68"/>
      <c r="EK37" s="137"/>
      <c r="EL37" s="68"/>
      <c r="EM37" s="68"/>
      <c r="EN37" s="68"/>
      <c r="EO37" s="68"/>
      <c r="EP37" s="68"/>
      <c r="EQ37" s="68"/>
      <c r="ER37" s="68"/>
      <c r="ES37" s="68"/>
    </row>
    <row r="38" spans="95:149" ht="12.75">
      <c r="CQ38" s="146" t="s">
        <v>87</v>
      </c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EA38" s="30">
        <f>CA22*2</f>
        <v>2058.38</v>
      </c>
      <c r="EB38" s="137">
        <f>(BR21)*2</f>
        <v>0</v>
      </c>
      <c r="EC38" s="68"/>
      <c r="ED38" s="68"/>
      <c r="EE38" s="68"/>
      <c r="EF38" s="68"/>
      <c r="EG38" s="68"/>
      <c r="EH38" s="68"/>
      <c r="EI38" s="68"/>
      <c r="EJ38" s="68"/>
      <c r="EK38" s="137"/>
      <c r="EL38" s="68"/>
      <c r="EM38" s="68"/>
      <c r="EN38" s="68"/>
      <c r="EO38" s="68"/>
      <c r="EP38" s="68"/>
      <c r="EQ38" s="68"/>
      <c r="ER38" s="68"/>
      <c r="ES38" s="68"/>
    </row>
    <row r="39" spans="95:149" ht="12.75">
      <c r="CQ39" s="146" t="s">
        <v>88</v>
      </c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EA39" s="30">
        <v>0</v>
      </c>
      <c r="EB39" s="137">
        <f>(BR22)*2</f>
        <v>0</v>
      </c>
      <c r="EC39" s="68"/>
      <c r="ED39" s="68"/>
      <c r="EE39" s="68"/>
      <c r="EF39" s="68"/>
      <c r="EG39" s="68"/>
      <c r="EH39" s="68"/>
      <c r="EI39" s="68"/>
      <c r="EJ39" s="68"/>
      <c r="EK39" s="137"/>
      <c r="EL39" s="68"/>
      <c r="EM39" s="68"/>
      <c r="EN39" s="68"/>
      <c r="EO39" s="68"/>
      <c r="EP39" s="68"/>
      <c r="EQ39" s="68"/>
      <c r="ER39" s="68"/>
      <c r="ES39" s="68"/>
    </row>
    <row r="40" spans="96:149" ht="12.75">
      <c r="CR40" s="1" t="s">
        <v>21</v>
      </c>
      <c r="EA40" s="41">
        <f>SUM(EA36:EA39)</f>
        <v>15985.32</v>
      </c>
      <c r="EB40" s="42"/>
      <c r="EC40" s="42"/>
      <c r="ED40" s="42"/>
      <c r="EE40" s="42"/>
      <c r="EF40" s="42"/>
      <c r="EG40" s="42"/>
      <c r="EH40" s="42"/>
      <c r="EI40" s="42"/>
      <c r="EJ40" s="42"/>
      <c r="EK40" s="166"/>
      <c r="EL40" s="166"/>
      <c r="EM40" s="166"/>
      <c r="EN40" s="166"/>
      <c r="EO40" s="166"/>
      <c r="EP40" s="166"/>
      <c r="EQ40" s="166"/>
      <c r="ER40" s="166"/>
      <c r="ES40" s="166"/>
    </row>
    <row r="41" spans="131:149" ht="12.75">
      <c r="EA41" s="30">
        <f>(EA35+EA40)*1.4</f>
        <v>28819.447999999997</v>
      </c>
      <c r="EK41" s="137"/>
      <c r="EL41" s="68"/>
      <c r="EM41" s="68"/>
      <c r="EN41" s="68"/>
      <c r="EO41" s="68"/>
      <c r="EP41" s="68"/>
      <c r="EQ41" s="68"/>
      <c r="ER41" s="68"/>
      <c r="ES41" s="68"/>
    </row>
    <row r="42" spans="95:131" ht="12.75">
      <c r="CQ42" s="37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9"/>
    </row>
    <row r="43" spans="95:131" ht="12.75">
      <c r="CQ43" s="32" t="s">
        <v>55</v>
      </c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4">
        <f>IB25+IV25+EA41+EK41</f>
        <v>568409.93216</v>
      </c>
    </row>
    <row r="44" spans="113:131" ht="32.25" customHeight="1">
      <c r="DI44" s="168" t="s">
        <v>59</v>
      </c>
      <c r="DJ44" s="168"/>
      <c r="DK44" s="168"/>
      <c r="DL44" s="168"/>
      <c r="DM44" s="168"/>
      <c r="DN44" s="168"/>
      <c r="DO44" s="168"/>
      <c r="DP44" s="168"/>
      <c r="DQ44" s="168"/>
      <c r="DR44" s="168"/>
      <c r="DS44" s="168"/>
      <c r="DT44" s="168"/>
      <c r="DU44" s="168"/>
      <c r="DV44" s="168"/>
      <c r="DW44" s="168"/>
      <c r="DX44" s="168"/>
      <c r="DY44" s="168"/>
      <c r="DZ44" s="168"/>
      <c r="EA44" s="30">
        <f>EA43*30.2%</f>
        <v>171659.79951232</v>
      </c>
    </row>
    <row r="45" spans="113:131" ht="42" customHeight="1">
      <c r="DI45" s="59" t="s">
        <v>60</v>
      </c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30">
        <f>SUM(EA43:EA44)</f>
        <v>740069.7316723199</v>
      </c>
    </row>
  </sheetData>
  <sheetProtection/>
  <mergeCells count="213">
    <mergeCell ref="HL5:ID5"/>
    <mergeCell ref="EK41:ES41"/>
    <mergeCell ref="GD25:HB25"/>
    <mergeCell ref="FS19:GC19"/>
    <mergeCell ref="GD19:HB19"/>
    <mergeCell ref="HC19:IA19"/>
    <mergeCell ref="EU19:FE19"/>
    <mergeCell ref="FH19:FR19"/>
    <mergeCell ref="EU21:FE21"/>
    <mergeCell ref="FH21:FR21"/>
    <mergeCell ref="DI44:DZ44"/>
    <mergeCell ref="DI45:DZ45"/>
    <mergeCell ref="EK33:ES33"/>
    <mergeCell ref="EK40:ES40"/>
    <mergeCell ref="EK36:ES36"/>
    <mergeCell ref="CQ37:DW37"/>
    <mergeCell ref="CQ38:DW38"/>
    <mergeCell ref="CQ39:DW39"/>
    <mergeCell ref="CQ34:DW34"/>
    <mergeCell ref="CQ35:DW35"/>
    <mergeCell ref="IV14:IV15"/>
    <mergeCell ref="EK34:ES34"/>
    <mergeCell ref="EK35:ES35"/>
    <mergeCell ref="HC24:IA24"/>
    <mergeCell ref="FS25:GC25"/>
    <mergeCell ref="HC25:IA25"/>
    <mergeCell ref="FS24:GC24"/>
    <mergeCell ref="GD24:HB24"/>
    <mergeCell ref="IF28:IU28"/>
    <mergeCell ref="EK19:ET19"/>
    <mergeCell ref="DP24:DZ24"/>
    <mergeCell ref="EK24:ET24"/>
    <mergeCell ref="EU24:FE24"/>
    <mergeCell ref="FH24:FR24"/>
    <mergeCell ref="BL24:BZ24"/>
    <mergeCell ref="CA24:CO24"/>
    <mergeCell ref="CT24:DD24"/>
    <mergeCell ref="DE24:DO24"/>
    <mergeCell ref="A21:T21"/>
    <mergeCell ref="U21:AD21"/>
    <mergeCell ref="AE21:BK21"/>
    <mergeCell ref="BL21:BZ21"/>
    <mergeCell ref="CA21:CO21"/>
    <mergeCell ref="CT21:DD21"/>
    <mergeCell ref="A22:T22"/>
    <mergeCell ref="U22:AD22"/>
    <mergeCell ref="AE22:BK22"/>
    <mergeCell ref="BL22:BZ22"/>
    <mergeCell ref="CA23:CO23"/>
    <mergeCell ref="CT23:DD23"/>
    <mergeCell ref="A23:T23"/>
    <mergeCell ref="U23:AD23"/>
    <mergeCell ref="AE23:BK23"/>
    <mergeCell ref="BL23:BZ23"/>
    <mergeCell ref="EK23:ET23"/>
    <mergeCell ref="EU23:FE23"/>
    <mergeCell ref="FH23:FR23"/>
    <mergeCell ref="FS23:GC23"/>
    <mergeCell ref="DE23:DO23"/>
    <mergeCell ref="DP22:DZ22"/>
    <mergeCell ref="DE22:DO22"/>
    <mergeCell ref="DP23:DZ23"/>
    <mergeCell ref="GD20:HB20"/>
    <mergeCell ref="HC20:IA20"/>
    <mergeCell ref="EK22:ET22"/>
    <mergeCell ref="EU22:FE22"/>
    <mergeCell ref="FH22:FR22"/>
    <mergeCell ref="FS21:GC21"/>
    <mergeCell ref="FS22:GC22"/>
    <mergeCell ref="EK21:ET21"/>
    <mergeCell ref="GD17:HB17"/>
    <mergeCell ref="HC17:IA17"/>
    <mergeCell ref="GD23:HB23"/>
    <mergeCell ref="GD18:HB18"/>
    <mergeCell ref="HC18:IA18"/>
    <mergeCell ref="HC23:IA23"/>
    <mergeCell ref="GD22:HB22"/>
    <mergeCell ref="HC22:IA22"/>
    <mergeCell ref="GD21:HB21"/>
    <mergeCell ref="HC21:IA21"/>
    <mergeCell ref="A18:T18"/>
    <mergeCell ref="U18:AD18"/>
    <mergeCell ref="AE18:BK18"/>
    <mergeCell ref="BL18:BZ18"/>
    <mergeCell ref="CA18:CO18"/>
    <mergeCell ref="CT18:DD18"/>
    <mergeCell ref="DE18:DO18"/>
    <mergeCell ref="DP18:DZ18"/>
    <mergeCell ref="EK17:ET17"/>
    <mergeCell ref="EU17:FE17"/>
    <mergeCell ref="FH17:FR17"/>
    <mergeCell ref="FS17:GC17"/>
    <mergeCell ref="EK18:ET18"/>
    <mergeCell ref="EU18:FE18"/>
    <mergeCell ref="FH18:FR18"/>
    <mergeCell ref="FS18:GC18"/>
    <mergeCell ref="GD16:HB16"/>
    <mergeCell ref="HC16:IA16"/>
    <mergeCell ref="A17:T17"/>
    <mergeCell ref="U17:AD17"/>
    <mergeCell ref="AE17:BK17"/>
    <mergeCell ref="BL17:BZ17"/>
    <mergeCell ref="CA17:CO17"/>
    <mergeCell ref="CT17:DD17"/>
    <mergeCell ref="DE17:DO17"/>
    <mergeCell ref="DP17:DZ17"/>
    <mergeCell ref="EU16:FE16"/>
    <mergeCell ref="FH16:FR16"/>
    <mergeCell ref="FS16:GC16"/>
    <mergeCell ref="A16:T16"/>
    <mergeCell ref="U16:AD16"/>
    <mergeCell ref="AE16:BK16"/>
    <mergeCell ref="BL16:BZ16"/>
    <mergeCell ref="AJ11:AU11"/>
    <mergeCell ref="AZ11:BB11"/>
    <mergeCell ref="A14:AD14"/>
    <mergeCell ref="AE14:BK15"/>
    <mergeCell ref="A15:T15"/>
    <mergeCell ref="U15:AD15"/>
    <mergeCell ref="DI11:EU11"/>
    <mergeCell ref="EP10:EX10"/>
    <mergeCell ref="BE11:BP11"/>
    <mergeCell ref="BQ11:BT11"/>
    <mergeCell ref="BL25:BZ25"/>
    <mergeCell ref="CA25:CO25"/>
    <mergeCell ref="CT25:DD25"/>
    <mergeCell ref="EU15:FE15"/>
    <mergeCell ref="CA20:CO20"/>
    <mergeCell ref="CT20:DD20"/>
    <mergeCell ref="BQ9:CH9"/>
    <mergeCell ref="CI9:DD9"/>
    <mergeCell ref="BU11:BW11"/>
    <mergeCell ref="BL14:BZ15"/>
    <mergeCell ref="CA14:CO15"/>
    <mergeCell ref="CA16:CO16"/>
    <mergeCell ref="CT16:DD16"/>
    <mergeCell ref="AJ31:BE31"/>
    <mergeCell ref="BJ31:DD31"/>
    <mergeCell ref="AJ32:BE32"/>
    <mergeCell ref="BJ32:DD32"/>
    <mergeCell ref="FO1:IA1"/>
    <mergeCell ref="EL10:EO10"/>
    <mergeCell ref="A5:GC5"/>
    <mergeCell ref="BQ8:CH8"/>
    <mergeCell ref="CI8:DD8"/>
    <mergeCell ref="A6:GC6"/>
    <mergeCell ref="EY10:FS10"/>
    <mergeCell ref="DI10:EK10"/>
    <mergeCell ref="GJ5:HH5"/>
    <mergeCell ref="HL4:ID4"/>
    <mergeCell ref="HC14:IA15"/>
    <mergeCell ref="CT15:DD15"/>
    <mergeCell ref="DE15:DO15"/>
    <mergeCell ref="DP15:DZ15"/>
    <mergeCell ref="CP14:HB14"/>
    <mergeCell ref="GD15:HB15"/>
    <mergeCell ref="FS15:GC15"/>
    <mergeCell ref="AJ28:BZ28"/>
    <mergeCell ref="CE28:DD28"/>
    <mergeCell ref="DI28:IA28"/>
    <mergeCell ref="AJ29:BZ29"/>
    <mergeCell ref="CE29:DD29"/>
    <mergeCell ref="DI29:IA29"/>
    <mergeCell ref="BL20:BZ20"/>
    <mergeCell ref="DP19:DZ19"/>
    <mergeCell ref="EK16:ET16"/>
    <mergeCell ref="FS20:GC20"/>
    <mergeCell ref="EA15:EJ15"/>
    <mergeCell ref="EK15:ET15"/>
    <mergeCell ref="DE25:DO25"/>
    <mergeCell ref="DP25:DZ25"/>
    <mergeCell ref="EK25:ET25"/>
    <mergeCell ref="EU25:FE25"/>
    <mergeCell ref="DE16:DO16"/>
    <mergeCell ref="DP16:DZ16"/>
    <mergeCell ref="FH15:FR15"/>
    <mergeCell ref="DP20:DZ20"/>
    <mergeCell ref="BL19:BZ19"/>
    <mergeCell ref="CA19:CO19"/>
    <mergeCell ref="CT19:DD19"/>
    <mergeCell ref="DE19:DO19"/>
    <mergeCell ref="CQ36:DW36"/>
    <mergeCell ref="CA22:CO22"/>
    <mergeCell ref="CT22:DD22"/>
    <mergeCell ref="DP21:DZ21"/>
    <mergeCell ref="DE21:DO21"/>
    <mergeCell ref="IB20:IU20"/>
    <mergeCell ref="A19:T19"/>
    <mergeCell ref="U19:AD19"/>
    <mergeCell ref="A20:T20"/>
    <mergeCell ref="U20:AD20"/>
    <mergeCell ref="EK20:ET20"/>
    <mergeCell ref="EU20:FE20"/>
    <mergeCell ref="FH20:FR20"/>
    <mergeCell ref="AE20:BK20"/>
    <mergeCell ref="DE20:DO20"/>
    <mergeCell ref="IB14:IU15"/>
    <mergeCell ref="IB16:IU16"/>
    <mergeCell ref="IB17:IU17"/>
    <mergeCell ref="IB18:IU18"/>
    <mergeCell ref="IB25:IU25"/>
    <mergeCell ref="IB21:IU21"/>
    <mergeCell ref="IB22:IU22"/>
    <mergeCell ref="IB23:IU23"/>
    <mergeCell ref="IB24:IU24"/>
    <mergeCell ref="IB19:IU19"/>
    <mergeCell ref="EB39:EJ39"/>
    <mergeCell ref="EK39:ES39"/>
    <mergeCell ref="EB36:EJ36"/>
    <mergeCell ref="EB37:EJ37"/>
    <mergeCell ref="EK37:ES37"/>
    <mergeCell ref="EB38:EJ38"/>
    <mergeCell ref="EK38:ES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27"/>
  <sheetViews>
    <sheetView zoomScalePageLayoutView="0" workbookViewId="0" topLeftCell="BK10">
      <selection activeCell="DI21" sqref="DI21"/>
    </sheetView>
  </sheetViews>
  <sheetFormatPr defaultColWidth="0.875" defaultRowHeight="12.75"/>
  <cols>
    <col min="1" max="17" width="0.875" style="1" customWidth="1"/>
    <col min="18" max="18" width="0.12890625" style="1" customWidth="1"/>
    <col min="19" max="19" width="0.875" style="1" hidden="1" customWidth="1"/>
    <col min="20" max="29" width="0.875" style="1" customWidth="1"/>
    <col min="30" max="30" width="1.25" style="1" customWidth="1"/>
    <col min="31" max="61" width="0.875" style="1" customWidth="1"/>
    <col min="62" max="62" width="8.25390625" style="1" customWidth="1"/>
    <col min="63" max="65" width="0.875" style="1" customWidth="1"/>
    <col min="66" max="66" width="0.37109375" style="1" customWidth="1"/>
    <col min="67" max="67" width="0.875" style="1" hidden="1" customWidth="1"/>
    <col min="68" max="68" width="0.2421875" style="1" customWidth="1"/>
    <col min="69" max="73" width="0.875" style="1" customWidth="1"/>
    <col min="74" max="74" width="0.37109375" style="1" customWidth="1"/>
    <col min="75" max="77" width="0.875" style="1" hidden="1" customWidth="1"/>
    <col min="78" max="85" width="0.875" style="1" customWidth="1"/>
    <col min="86" max="86" width="3.25390625" style="1" customWidth="1"/>
    <col min="87" max="92" width="0.875" style="1" customWidth="1"/>
    <col min="93" max="93" width="4.875" style="1" customWidth="1"/>
    <col min="94" max="104" width="0.875" style="1" customWidth="1"/>
    <col min="105" max="105" width="11.375" style="1" hidden="1" customWidth="1"/>
    <col min="106" max="106" width="0.6171875" style="1" customWidth="1"/>
    <col min="107" max="109" width="0.875" style="1" customWidth="1"/>
    <col min="110" max="117" width="3.00390625" style="1" customWidth="1"/>
    <col min="118" max="135" width="0.875" style="1" customWidth="1"/>
    <col min="136" max="136" width="1.625" style="1" customWidth="1"/>
    <col min="137" max="141" width="0.875" style="1" customWidth="1"/>
    <col min="142" max="142" width="1.875" style="1" bestFit="1" customWidth="1"/>
    <col min="143" max="151" width="0.875" style="1" customWidth="1"/>
    <col min="152" max="152" width="2.75390625" style="1" customWidth="1"/>
    <col min="153" max="234" width="0.875" style="1" customWidth="1"/>
    <col min="235" max="235" width="1.37890625" style="1" customWidth="1"/>
    <col min="236" max="236" width="0.875" style="1" customWidth="1"/>
    <col min="237" max="237" width="1.25" style="1" customWidth="1"/>
    <col min="238" max="238" width="1.625" style="1" customWidth="1"/>
    <col min="239" max="239" width="0.875" style="1" hidden="1" customWidth="1"/>
    <col min="240" max="240" width="0.875" style="1" customWidth="1"/>
    <col min="241" max="241" width="0.2421875" style="1" customWidth="1"/>
    <col min="242" max="16384" width="0.875" style="1" customWidth="1"/>
  </cols>
  <sheetData>
    <row r="1" spans="186:251" s="3" customFormat="1" ht="35.25" customHeight="1">
      <c r="GD1" s="9"/>
      <c r="GE1" s="9"/>
      <c r="GF1" s="9"/>
      <c r="GG1" s="9"/>
      <c r="GH1" s="9"/>
      <c r="GI1" s="9"/>
      <c r="GK1" s="9"/>
      <c r="GM1" s="64" t="s">
        <v>27</v>
      </c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218:232" ht="12.75">
      <c r="HJ2" s="187" t="s">
        <v>0</v>
      </c>
      <c r="HK2" s="188"/>
      <c r="HL2" s="188"/>
      <c r="HM2" s="188"/>
      <c r="HN2" s="188"/>
      <c r="HO2" s="188"/>
      <c r="HP2" s="188"/>
      <c r="HQ2" s="188"/>
      <c r="HR2" s="188"/>
      <c r="HS2" s="188"/>
      <c r="HT2" s="188"/>
      <c r="HU2" s="188"/>
      <c r="HV2" s="188"/>
      <c r="HW2" s="188"/>
      <c r="HX2" s="189"/>
    </row>
    <row r="3" spans="216:232" ht="12.75">
      <c r="HH3" s="2" t="s">
        <v>2</v>
      </c>
      <c r="HJ3" s="187" t="s">
        <v>1</v>
      </c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9"/>
    </row>
    <row r="4" spans="1:232" ht="12.75">
      <c r="A4" s="63" t="s">
        <v>82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HH4" s="2" t="s">
        <v>3</v>
      </c>
      <c r="HJ4" s="107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9"/>
    </row>
    <row r="5" spans="1:232" ht="12.75">
      <c r="A5" s="128" t="s">
        <v>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</row>
    <row r="6" spans="1:251" s="3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69:108" ht="12.75">
      <c r="BQ7" s="80" t="s">
        <v>6</v>
      </c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2"/>
      <c r="CI7" s="80" t="s">
        <v>7</v>
      </c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2"/>
    </row>
    <row r="8" spans="67:109" ht="13.5" customHeight="1">
      <c r="BO8" s="4" t="s">
        <v>5</v>
      </c>
      <c r="BQ8" s="83" t="s">
        <v>63</v>
      </c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5"/>
      <c r="CI8" s="83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5"/>
      <c r="DE8" s="1" t="s">
        <v>8</v>
      </c>
    </row>
    <row r="9" spans="109:189" ht="15" customHeight="1">
      <c r="DE9" s="1" t="s">
        <v>9</v>
      </c>
      <c r="EE9" s="1" t="s">
        <v>9</v>
      </c>
      <c r="EL9" s="19"/>
      <c r="EM9" s="1" t="s">
        <v>10</v>
      </c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9">
        <v>20</v>
      </c>
      <c r="FI9" s="59"/>
      <c r="FJ9" s="59"/>
      <c r="FK9" s="59"/>
      <c r="FL9" s="69"/>
      <c r="FM9" s="69"/>
      <c r="FN9" s="69"/>
      <c r="FU9" s="58"/>
      <c r="FV9" s="58"/>
      <c r="FW9" s="58"/>
      <c r="FX9" s="58"/>
      <c r="FY9" s="58"/>
      <c r="FZ9" s="43"/>
      <c r="GA9" s="43"/>
      <c r="GB9" s="43"/>
      <c r="GC9" s="43"/>
      <c r="GD9" s="43"/>
      <c r="GE9" s="43"/>
      <c r="GF9" s="43"/>
      <c r="GG9" s="43"/>
    </row>
    <row r="10" spans="33:189" ht="12.75">
      <c r="AG10" s="2" t="s">
        <v>13</v>
      </c>
      <c r="AI10" s="190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Y10" s="58" t="s">
        <v>64</v>
      </c>
      <c r="AZ10" s="58"/>
      <c r="BA10" s="58"/>
      <c r="BD10" s="190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9"/>
      <c r="BQ10" s="59"/>
      <c r="BR10" s="59"/>
      <c r="BS10" s="59"/>
      <c r="BT10" s="69"/>
      <c r="BU10" s="69"/>
      <c r="BV10" s="69"/>
      <c r="BX10" s="1" t="s">
        <v>14</v>
      </c>
      <c r="DE10" s="1" t="s">
        <v>11</v>
      </c>
      <c r="DW10" s="5"/>
      <c r="DX10" s="57">
        <f>BL20</f>
        <v>7.5</v>
      </c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 t="s">
        <v>12</v>
      </c>
      <c r="GD10" s="14"/>
      <c r="GE10" s="14"/>
      <c r="GF10" s="14"/>
      <c r="GG10" s="14"/>
    </row>
    <row r="12" spans="1:246" ht="12.75">
      <c r="A12" s="71" t="s">
        <v>15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191" t="s">
        <v>97</v>
      </c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3"/>
      <c r="BL12" s="197" t="s">
        <v>18</v>
      </c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9"/>
      <c r="CA12" s="197" t="s">
        <v>19</v>
      </c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9"/>
      <c r="CP12" s="203" t="s">
        <v>20</v>
      </c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5"/>
      <c r="GK12" s="206" t="s">
        <v>34</v>
      </c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157" t="s">
        <v>81</v>
      </c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217"/>
      <c r="HZ12" s="218"/>
      <c r="IA12" s="218"/>
      <c r="IB12" s="218"/>
      <c r="IC12" s="218"/>
      <c r="ID12" s="218"/>
      <c r="IE12" s="218"/>
      <c r="IF12" s="218"/>
      <c r="IG12" s="218"/>
      <c r="IH12" s="218"/>
      <c r="II12" s="218"/>
      <c r="IJ12" s="218"/>
      <c r="IK12" s="218"/>
      <c r="IL12" s="219"/>
    </row>
    <row r="13" spans="1:246" ht="97.5" customHeight="1">
      <c r="A13" s="77" t="s">
        <v>16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9"/>
      <c r="U13" s="86" t="s">
        <v>17</v>
      </c>
      <c r="V13" s="87"/>
      <c r="W13" s="87"/>
      <c r="X13" s="87"/>
      <c r="Y13" s="87"/>
      <c r="Z13" s="87"/>
      <c r="AA13" s="87"/>
      <c r="AB13" s="87"/>
      <c r="AC13" s="87"/>
      <c r="AD13" s="88"/>
      <c r="AE13" s="194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6"/>
      <c r="BL13" s="200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2"/>
      <c r="CA13" s="200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2"/>
      <c r="CP13" s="89" t="s">
        <v>65</v>
      </c>
      <c r="CQ13" s="90"/>
      <c r="CR13" s="90"/>
      <c r="CS13" s="90"/>
      <c r="CT13" s="90"/>
      <c r="CU13" s="90"/>
      <c r="CV13" s="90"/>
      <c r="CW13" s="90"/>
      <c r="CX13" s="90"/>
      <c r="CY13" s="90"/>
      <c r="CZ13" s="91"/>
      <c r="DA13" s="153" t="s">
        <v>66</v>
      </c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 t="s">
        <v>67</v>
      </c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92" t="s">
        <v>105</v>
      </c>
      <c r="DX13" s="93"/>
      <c r="DY13" s="93"/>
      <c r="DZ13" s="93"/>
      <c r="EA13" s="93"/>
      <c r="EB13" s="93"/>
      <c r="EC13" s="93"/>
      <c r="ED13" s="93"/>
      <c r="EE13" s="93"/>
      <c r="EF13" s="94"/>
      <c r="EG13" s="92" t="s">
        <v>68</v>
      </c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4"/>
      <c r="ES13" s="153" t="s">
        <v>69</v>
      </c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89" t="s">
        <v>89</v>
      </c>
      <c r="FE13" s="90"/>
      <c r="FF13" s="90"/>
      <c r="FG13" s="90"/>
      <c r="FH13" s="90"/>
      <c r="FI13" s="90"/>
      <c r="FJ13" s="90"/>
      <c r="FK13" s="90"/>
      <c r="FL13" s="90"/>
      <c r="FM13" s="90"/>
      <c r="FN13" s="91"/>
      <c r="FO13" s="89" t="s">
        <v>106</v>
      </c>
      <c r="FP13" s="90"/>
      <c r="FQ13" s="90"/>
      <c r="FR13" s="90"/>
      <c r="FS13" s="90"/>
      <c r="FT13" s="90"/>
      <c r="FU13" s="90"/>
      <c r="FV13" s="90"/>
      <c r="FW13" s="90"/>
      <c r="FX13" s="90"/>
      <c r="FY13" s="91"/>
      <c r="FZ13" s="153" t="s">
        <v>32</v>
      </c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220"/>
      <c r="HZ13" s="221"/>
      <c r="IA13" s="221"/>
      <c r="IB13" s="221"/>
      <c r="IC13" s="221"/>
      <c r="ID13" s="221"/>
      <c r="IE13" s="221"/>
      <c r="IF13" s="221"/>
      <c r="IG13" s="221"/>
      <c r="IH13" s="221"/>
      <c r="II13" s="221"/>
      <c r="IJ13" s="221"/>
      <c r="IK13" s="221"/>
      <c r="IL13" s="222"/>
    </row>
    <row r="14" spans="1:246" ht="10.5" customHeight="1">
      <c r="A14" s="66">
        <v>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>
        <v>2</v>
      </c>
      <c r="V14" s="66"/>
      <c r="W14" s="66"/>
      <c r="X14" s="66"/>
      <c r="Y14" s="66"/>
      <c r="Z14" s="66"/>
      <c r="AA14" s="66"/>
      <c r="AB14" s="66"/>
      <c r="AC14" s="66"/>
      <c r="AD14" s="66"/>
      <c r="AE14" s="149">
        <v>3</v>
      </c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>
        <v>4</v>
      </c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>
        <v>5</v>
      </c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10">
        <v>6</v>
      </c>
      <c r="CQ14" s="111"/>
      <c r="CR14" s="111"/>
      <c r="CS14" s="111"/>
      <c r="CT14" s="111"/>
      <c r="CU14" s="111"/>
      <c r="CV14" s="111"/>
      <c r="CW14" s="111"/>
      <c r="CX14" s="111"/>
      <c r="CY14" s="111"/>
      <c r="CZ14" s="112"/>
      <c r="DA14" s="149">
        <v>7</v>
      </c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10">
        <v>8</v>
      </c>
      <c r="DM14" s="111"/>
      <c r="DN14" s="111"/>
      <c r="DO14" s="111"/>
      <c r="DP14" s="111"/>
      <c r="DQ14" s="111"/>
      <c r="DR14" s="111"/>
      <c r="DS14" s="111"/>
      <c r="DT14" s="111"/>
      <c r="DU14" s="111"/>
      <c r="DV14" s="112"/>
      <c r="DW14" s="110">
        <v>9</v>
      </c>
      <c r="DX14" s="111"/>
      <c r="DY14" s="111"/>
      <c r="DZ14" s="111"/>
      <c r="EA14" s="111"/>
      <c r="EB14" s="111"/>
      <c r="EC14" s="111"/>
      <c r="ED14" s="111"/>
      <c r="EE14" s="111"/>
      <c r="EF14" s="112"/>
      <c r="EG14" s="110">
        <v>10</v>
      </c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2"/>
      <c r="ES14" s="110">
        <v>11</v>
      </c>
      <c r="ET14" s="111"/>
      <c r="EU14" s="111"/>
      <c r="EV14" s="111"/>
      <c r="EW14" s="111"/>
      <c r="EX14" s="111"/>
      <c r="EY14" s="111"/>
      <c r="EZ14" s="111"/>
      <c r="FA14" s="111"/>
      <c r="FB14" s="111"/>
      <c r="FC14" s="112"/>
      <c r="FD14" s="110">
        <v>13</v>
      </c>
      <c r="FE14" s="111"/>
      <c r="FF14" s="111"/>
      <c r="FG14" s="111"/>
      <c r="FH14" s="111"/>
      <c r="FI14" s="111"/>
      <c r="FJ14" s="111"/>
      <c r="FK14" s="111"/>
      <c r="FL14" s="111"/>
      <c r="FM14" s="111"/>
      <c r="FN14" s="112"/>
      <c r="FO14" s="110"/>
      <c r="FP14" s="111"/>
      <c r="FQ14" s="111"/>
      <c r="FR14" s="111"/>
      <c r="FS14" s="111"/>
      <c r="FT14" s="111"/>
      <c r="FU14" s="111"/>
      <c r="FV14" s="111"/>
      <c r="FW14" s="111"/>
      <c r="FX14" s="111"/>
      <c r="FY14" s="112"/>
      <c r="FZ14" s="149">
        <v>14</v>
      </c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>
        <v>15</v>
      </c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66">
        <v>16</v>
      </c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80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2"/>
    </row>
    <row r="15" spans="1:247" ht="35.25" customHeight="1">
      <c r="A15" s="146" t="s">
        <v>70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7" t="s">
        <v>72</v>
      </c>
      <c r="V15" s="147"/>
      <c r="W15" s="147"/>
      <c r="X15" s="147"/>
      <c r="Y15" s="147"/>
      <c r="Z15" s="147"/>
      <c r="AA15" s="147"/>
      <c r="AB15" s="147"/>
      <c r="AC15" s="147"/>
      <c r="AD15" s="147"/>
      <c r="AE15" s="169" t="s">
        <v>100</v>
      </c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70">
        <v>0.5</v>
      </c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1">
        <v>1666.67</v>
      </c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2"/>
      <c r="CQ15" s="173"/>
      <c r="CR15" s="173"/>
      <c r="CS15" s="173"/>
      <c r="CT15" s="173"/>
      <c r="CU15" s="173"/>
      <c r="CV15" s="173"/>
      <c r="CW15" s="173"/>
      <c r="CX15" s="173"/>
      <c r="CY15" s="173"/>
      <c r="CZ15" s="174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2"/>
      <c r="DM15" s="173"/>
      <c r="DN15" s="173"/>
      <c r="DO15" s="173"/>
      <c r="DP15" s="173"/>
      <c r="DQ15" s="173"/>
      <c r="DR15" s="173"/>
      <c r="DS15" s="173"/>
      <c r="DT15" s="173"/>
      <c r="DU15" s="173"/>
      <c r="DV15" s="174"/>
      <c r="DW15" s="175">
        <f>CA15*0.2</f>
        <v>333.33400000000006</v>
      </c>
      <c r="DX15" s="176"/>
      <c r="DY15" s="176"/>
      <c r="DZ15" s="176"/>
      <c r="EA15" s="176"/>
      <c r="EB15" s="176"/>
      <c r="EC15" s="176"/>
      <c r="ED15" s="176"/>
      <c r="EE15" s="176"/>
      <c r="EF15" s="177"/>
      <c r="EG15" s="175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7"/>
      <c r="ES15" s="175">
        <f>CA15*0.55</f>
        <v>916.6685000000001</v>
      </c>
      <c r="ET15" s="176"/>
      <c r="EU15" s="176"/>
      <c r="EV15" s="176"/>
      <c r="EW15" s="176"/>
      <c r="EX15" s="176"/>
      <c r="EY15" s="176"/>
      <c r="EZ15" s="176"/>
      <c r="FA15" s="176"/>
      <c r="FB15" s="176"/>
      <c r="FC15" s="177"/>
      <c r="FD15" s="175"/>
      <c r="FE15" s="176"/>
      <c r="FF15" s="176"/>
      <c r="FG15" s="176"/>
      <c r="FH15" s="176"/>
      <c r="FI15" s="176"/>
      <c r="FJ15" s="176"/>
      <c r="FK15" s="176"/>
      <c r="FL15" s="176"/>
      <c r="FM15" s="176"/>
      <c r="FN15" s="177"/>
      <c r="FO15" s="175">
        <f>CA15*0.05</f>
        <v>83.33350000000002</v>
      </c>
      <c r="FP15" s="176"/>
      <c r="FQ15" s="176"/>
      <c r="FR15" s="176"/>
      <c r="FS15" s="176"/>
      <c r="FT15" s="176"/>
      <c r="FU15" s="176"/>
      <c r="FV15" s="176"/>
      <c r="FW15" s="176"/>
      <c r="FX15" s="176"/>
      <c r="FY15" s="177"/>
      <c r="FZ15" s="183">
        <f>(CA15+CP15+DA15+DL15+EG15+ES15+DW15+FD15+FO15)*0.4</f>
        <v>1200.0024000000003</v>
      </c>
      <c r="GA15" s="183"/>
      <c r="GB15" s="183"/>
      <c r="GC15" s="183"/>
      <c r="GD15" s="183"/>
      <c r="GE15" s="183"/>
      <c r="GF15" s="183"/>
      <c r="GG15" s="183"/>
      <c r="GH15" s="183"/>
      <c r="GI15" s="183"/>
      <c r="GJ15" s="183"/>
      <c r="GK15" s="175">
        <v>4200</v>
      </c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7"/>
      <c r="HJ15" s="207">
        <f>GK15*12</f>
        <v>50400</v>
      </c>
      <c r="HK15" s="207"/>
      <c r="HL15" s="207"/>
      <c r="HM15" s="207"/>
      <c r="HN15" s="207"/>
      <c r="HO15" s="207"/>
      <c r="HP15" s="207"/>
      <c r="HQ15" s="207"/>
      <c r="HR15" s="207"/>
      <c r="HS15" s="207"/>
      <c r="HT15" s="207"/>
      <c r="HU15" s="207"/>
      <c r="HV15" s="207"/>
      <c r="HW15" s="207"/>
      <c r="HX15" s="207"/>
      <c r="HY15" s="223"/>
      <c r="HZ15" s="223"/>
      <c r="IA15" s="223"/>
      <c r="IB15" s="223"/>
      <c r="IC15" s="223"/>
      <c r="ID15" s="223"/>
      <c r="IE15" s="223"/>
      <c r="IF15" s="223"/>
      <c r="IG15" s="223"/>
      <c r="IH15" s="223"/>
      <c r="II15" s="223"/>
      <c r="IJ15" s="223"/>
      <c r="IK15" s="223"/>
      <c r="IL15" s="223"/>
      <c r="IM15" s="47"/>
    </row>
    <row r="16" spans="1:247" ht="35.25" customHeight="1">
      <c r="A16" s="178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  <c r="U16" s="107"/>
      <c r="V16" s="108"/>
      <c r="W16" s="108"/>
      <c r="X16" s="108"/>
      <c r="Y16" s="108"/>
      <c r="Z16" s="108"/>
      <c r="AA16" s="108"/>
      <c r="AB16" s="108"/>
      <c r="AC16" s="108"/>
      <c r="AD16" s="109"/>
      <c r="AE16" s="169" t="s">
        <v>101</v>
      </c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70">
        <v>3</v>
      </c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1">
        <v>6185.49</v>
      </c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2"/>
      <c r="CQ16" s="173"/>
      <c r="CR16" s="173"/>
      <c r="CS16" s="173"/>
      <c r="CT16" s="173"/>
      <c r="CU16" s="173"/>
      <c r="CV16" s="173"/>
      <c r="CW16" s="173"/>
      <c r="CX16" s="173"/>
      <c r="CY16" s="173"/>
      <c r="CZ16" s="174"/>
      <c r="DA16" s="183">
        <f>CA16*0.12</f>
        <v>742.2588</v>
      </c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4"/>
      <c r="DM16" s="185"/>
      <c r="DN16" s="185"/>
      <c r="DO16" s="185"/>
      <c r="DP16" s="185"/>
      <c r="DQ16" s="185"/>
      <c r="DR16" s="185"/>
      <c r="DS16" s="185"/>
      <c r="DT16" s="185"/>
      <c r="DU16" s="185"/>
      <c r="DV16" s="186"/>
      <c r="DW16" s="175"/>
      <c r="DX16" s="176"/>
      <c r="DY16" s="176"/>
      <c r="DZ16" s="176"/>
      <c r="EA16" s="176"/>
      <c r="EB16" s="176"/>
      <c r="EC16" s="176"/>
      <c r="ED16" s="176"/>
      <c r="EE16" s="176"/>
      <c r="EF16" s="177"/>
      <c r="EG16" s="175">
        <v>0</v>
      </c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7"/>
      <c r="ES16" s="175">
        <f>CA16*1.5</f>
        <v>9278.235</v>
      </c>
      <c r="ET16" s="176"/>
      <c r="EU16" s="176"/>
      <c r="EV16" s="176"/>
      <c r="EW16" s="176"/>
      <c r="EX16" s="176"/>
      <c r="EY16" s="176"/>
      <c r="EZ16" s="176"/>
      <c r="FA16" s="176"/>
      <c r="FB16" s="176"/>
      <c r="FC16" s="177"/>
      <c r="FD16" s="175"/>
      <c r="FE16" s="176"/>
      <c r="FF16" s="176"/>
      <c r="FG16" s="176"/>
      <c r="FH16" s="176"/>
      <c r="FI16" s="176"/>
      <c r="FJ16" s="176"/>
      <c r="FK16" s="176"/>
      <c r="FL16" s="176"/>
      <c r="FM16" s="176"/>
      <c r="FN16" s="177"/>
      <c r="FO16" s="175"/>
      <c r="FP16" s="176"/>
      <c r="FQ16" s="176"/>
      <c r="FR16" s="176"/>
      <c r="FS16" s="176"/>
      <c r="FT16" s="176"/>
      <c r="FU16" s="176"/>
      <c r="FV16" s="176"/>
      <c r="FW16" s="176"/>
      <c r="FX16" s="176"/>
      <c r="FY16" s="177"/>
      <c r="FZ16" s="183">
        <f>(CA16+CP16+DA16+DL16+EG16+ES16+DW16+FD16)*0.4</f>
        <v>6482.3935200000005</v>
      </c>
      <c r="GA16" s="183"/>
      <c r="GB16" s="183"/>
      <c r="GC16" s="183"/>
      <c r="GD16" s="183"/>
      <c r="GE16" s="183"/>
      <c r="GF16" s="183"/>
      <c r="GG16" s="183"/>
      <c r="GH16" s="183"/>
      <c r="GI16" s="183"/>
      <c r="GJ16" s="183"/>
      <c r="GK16" s="175">
        <f>CA16+CP16+FZ16+DA16+DL16+DW16+ES16+EG16</f>
        <v>22688.37732</v>
      </c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7"/>
      <c r="HJ16" s="207">
        <f>GK16*6.5</f>
        <v>147474.45257999998</v>
      </c>
      <c r="HK16" s="207"/>
      <c r="HL16" s="207"/>
      <c r="HM16" s="207"/>
      <c r="HN16" s="207"/>
      <c r="HO16" s="207"/>
      <c r="HP16" s="207"/>
      <c r="HQ16" s="207"/>
      <c r="HR16" s="207"/>
      <c r="HS16" s="207"/>
      <c r="HT16" s="207"/>
      <c r="HU16" s="207"/>
      <c r="HV16" s="207"/>
      <c r="HW16" s="207"/>
      <c r="HX16" s="207"/>
      <c r="HY16" s="223"/>
      <c r="HZ16" s="223"/>
      <c r="IA16" s="223"/>
      <c r="IB16" s="223"/>
      <c r="IC16" s="223"/>
      <c r="ID16" s="223"/>
      <c r="IE16" s="223"/>
      <c r="IF16" s="223"/>
      <c r="IG16" s="223"/>
      <c r="IH16" s="223"/>
      <c r="II16" s="223"/>
      <c r="IJ16" s="223"/>
      <c r="IK16" s="223"/>
      <c r="IL16" s="223"/>
      <c r="IM16" s="47"/>
    </row>
    <row r="17" spans="1:247" ht="35.25" customHeigh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80"/>
      <c r="U17" s="107"/>
      <c r="V17" s="108"/>
      <c r="W17" s="108"/>
      <c r="X17" s="108"/>
      <c r="Y17" s="108"/>
      <c r="Z17" s="108"/>
      <c r="AA17" s="108"/>
      <c r="AB17" s="108"/>
      <c r="AC17" s="108"/>
      <c r="AD17" s="109"/>
      <c r="AE17" s="169" t="s">
        <v>102</v>
      </c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70">
        <v>1.5</v>
      </c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1">
        <v>2784.84</v>
      </c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2"/>
      <c r="CQ17" s="173"/>
      <c r="CR17" s="173"/>
      <c r="CS17" s="173"/>
      <c r="CT17" s="173"/>
      <c r="CU17" s="173"/>
      <c r="CV17" s="173"/>
      <c r="CW17" s="173"/>
      <c r="CX17" s="173"/>
      <c r="CY17" s="173"/>
      <c r="CZ17" s="174"/>
      <c r="DA17" s="183">
        <f>CA17*0.12</f>
        <v>334.18080000000003</v>
      </c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4">
        <v>0</v>
      </c>
      <c r="DM17" s="185"/>
      <c r="DN17" s="185"/>
      <c r="DO17" s="185"/>
      <c r="DP17" s="185"/>
      <c r="DQ17" s="185"/>
      <c r="DR17" s="185"/>
      <c r="DS17" s="185"/>
      <c r="DT17" s="185"/>
      <c r="DU17" s="185"/>
      <c r="DV17" s="186"/>
      <c r="DW17" s="175"/>
      <c r="DX17" s="176"/>
      <c r="DY17" s="176"/>
      <c r="DZ17" s="176"/>
      <c r="EA17" s="176"/>
      <c r="EB17" s="176"/>
      <c r="EC17" s="176"/>
      <c r="ED17" s="176"/>
      <c r="EE17" s="176"/>
      <c r="EF17" s="177"/>
      <c r="EG17" s="175">
        <v>0</v>
      </c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7"/>
      <c r="ES17" s="175">
        <f>CA17*1.8</f>
        <v>5012.712</v>
      </c>
      <c r="ET17" s="176"/>
      <c r="EU17" s="176"/>
      <c r="EV17" s="176"/>
      <c r="EW17" s="176"/>
      <c r="EX17" s="176"/>
      <c r="EY17" s="176"/>
      <c r="EZ17" s="176"/>
      <c r="FA17" s="176"/>
      <c r="FB17" s="176"/>
      <c r="FC17" s="177"/>
      <c r="FD17" s="175"/>
      <c r="FE17" s="176"/>
      <c r="FF17" s="176"/>
      <c r="FG17" s="176"/>
      <c r="FH17" s="176"/>
      <c r="FI17" s="176"/>
      <c r="FJ17" s="176"/>
      <c r="FK17" s="176"/>
      <c r="FL17" s="176"/>
      <c r="FM17" s="176"/>
      <c r="FN17" s="177"/>
      <c r="FO17" s="175"/>
      <c r="FP17" s="176"/>
      <c r="FQ17" s="176"/>
      <c r="FR17" s="176"/>
      <c r="FS17" s="176"/>
      <c r="FT17" s="176"/>
      <c r="FU17" s="176"/>
      <c r="FV17" s="176"/>
      <c r="FW17" s="176"/>
      <c r="FX17" s="176"/>
      <c r="FY17" s="177"/>
      <c r="FZ17" s="183">
        <f>(CA17+CP17+DA17+DL17+EG17+ES17+DW17+FD17)*0.4</f>
        <v>3252.6931200000004</v>
      </c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75">
        <f>CA17+CP17+FZ17+DA17+DL17+DW17+ES17+EG17</f>
        <v>11384.425920000001</v>
      </c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7"/>
      <c r="HJ17" s="207">
        <f>GK17*6.5</f>
        <v>73998.76848000001</v>
      </c>
      <c r="HK17" s="207"/>
      <c r="HL17" s="207"/>
      <c r="HM17" s="207"/>
      <c r="HN17" s="207"/>
      <c r="HO17" s="207"/>
      <c r="HP17" s="207"/>
      <c r="HQ17" s="207"/>
      <c r="HR17" s="207"/>
      <c r="HS17" s="207"/>
      <c r="HT17" s="207"/>
      <c r="HU17" s="207"/>
      <c r="HV17" s="207"/>
      <c r="HW17" s="207"/>
      <c r="HX17" s="207"/>
      <c r="HY17" s="223"/>
      <c r="HZ17" s="223"/>
      <c r="IA17" s="223"/>
      <c r="IB17" s="223"/>
      <c r="IC17" s="223"/>
      <c r="ID17" s="223"/>
      <c r="IE17" s="223"/>
      <c r="IF17" s="223"/>
      <c r="IG17" s="223"/>
      <c r="IH17" s="223"/>
      <c r="II17" s="223"/>
      <c r="IJ17" s="223"/>
      <c r="IK17" s="223"/>
      <c r="IL17" s="223"/>
      <c r="IM17" s="47"/>
    </row>
    <row r="18" spans="1:247" ht="35.25" customHeight="1">
      <c r="A18" s="178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107"/>
      <c r="V18" s="108"/>
      <c r="W18" s="108"/>
      <c r="X18" s="108"/>
      <c r="Y18" s="108"/>
      <c r="Z18" s="108"/>
      <c r="AA18" s="108"/>
      <c r="AB18" s="108"/>
      <c r="AC18" s="108"/>
      <c r="AD18" s="109"/>
      <c r="AE18" s="169" t="s">
        <v>103</v>
      </c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70">
        <v>1.5</v>
      </c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1">
        <v>3734.39</v>
      </c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2"/>
      <c r="CQ18" s="173"/>
      <c r="CR18" s="173"/>
      <c r="CS18" s="173"/>
      <c r="CT18" s="173"/>
      <c r="CU18" s="173"/>
      <c r="CV18" s="173"/>
      <c r="CW18" s="173"/>
      <c r="CX18" s="173"/>
      <c r="CY18" s="173"/>
      <c r="CZ18" s="174"/>
      <c r="DA18" s="183">
        <f>CA18*0.12</f>
        <v>448.12679999999995</v>
      </c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72"/>
      <c r="DM18" s="173"/>
      <c r="DN18" s="173"/>
      <c r="DO18" s="173"/>
      <c r="DP18" s="173"/>
      <c r="DQ18" s="173"/>
      <c r="DR18" s="173"/>
      <c r="DS18" s="173"/>
      <c r="DT18" s="173"/>
      <c r="DU18" s="173"/>
      <c r="DV18" s="174"/>
      <c r="DW18" s="175"/>
      <c r="DX18" s="176"/>
      <c r="DY18" s="176"/>
      <c r="DZ18" s="176"/>
      <c r="EA18" s="176"/>
      <c r="EB18" s="176"/>
      <c r="EC18" s="176"/>
      <c r="ED18" s="176"/>
      <c r="EE18" s="176"/>
      <c r="EF18" s="177"/>
      <c r="EG18" s="175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7"/>
      <c r="ES18" s="175">
        <f>CA18*1.25</f>
        <v>4667.9875</v>
      </c>
      <c r="ET18" s="176"/>
      <c r="EU18" s="176"/>
      <c r="EV18" s="176"/>
      <c r="EW18" s="176"/>
      <c r="EX18" s="176"/>
      <c r="EY18" s="176"/>
      <c r="EZ18" s="176"/>
      <c r="FA18" s="176"/>
      <c r="FB18" s="176"/>
      <c r="FC18" s="177"/>
      <c r="FD18" s="175"/>
      <c r="FE18" s="176"/>
      <c r="FF18" s="176"/>
      <c r="FG18" s="176"/>
      <c r="FH18" s="176"/>
      <c r="FI18" s="176"/>
      <c r="FJ18" s="176"/>
      <c r="FK18" s="176"/>
      <c r="FL18" s="176"/>
      <c r="FM18" s="176"/>
      <c r="FN18" s="177"/>
      <c r="FO18" s="175"/>
      <c r="FP18" s="176"/>
      <c r="FQ18" s="176"/>
      <c r="FR18" s="176"/>
      <c r="FS18" s="176"/>
      <c r="FT18" s="176"/>
      <c r="FU18" s="176"/>
      <c r="FV18" s="176"/>
      <c r="FW18" s="176"/>
      <c r="FX18" s="176"/>
      <c r="FY18" s="177"/>
      <c r="FZ18" s="183">
        <f>(CA18+CP18+DA18+DL18+EG18+ES18+DW18+FD18)*0.4</f>
        <v>3540.2017200000005</v>
      </c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75">
        <f>CA18+CP18+FZ18+DA18+DL18+DW18+ES18+EG18</f>
        <v>12390.706020000001</v>
      </c>
      <c r="GL18" s="176"/>
      <c r="GM18" s="176"/>
      <c r="GN18" s="176"/>
      <c r="GO18" s="176"/>
      <c r="GP18" s="176"/>
      <c r="GQ18" s="176"/>
      <c r="GR18" s="176"/>
      <c r="GS18" s="176"/>
      <c r="GT18" s="176"/>
      <c r="GU18" s="176"/>
      <c r="GV18" s="176"/>
      <c r="GW18" s="176"/>
      <c r="GX18" s="176"/>
      <c r="GY18" s="176"/>
      <c r="GZ18" s="176"/>
      <c r="HA18" s="176"/>
      <c r="HB18" s="176"/>
      <c r="HC18" s="176"/>
      <c r="HD18" s="176"/>
      <c r="HE18" s="176"/>
      <c r="HF18" s="176"/>
      <c r="HG18" s="176"/>
      <c r="HH18" s="176"/>
      <c r="HI18" s="177"/>
      <c r="HJ18" s="207">
        <f>GK18*12</f>
        <v>148688.47224000003</v>
      </c>
      <c r="HK18" s="207"/>
      <c r="HL18" s="207"/>
      <c r="HM18" s="207"/>
      <c r="HN18" s="207"/>
      <c r="HO18" s="207"/>
      <c r="HP18" s="207"/>
      <c r="HQ18" s="207"/>
      <c r="HR18" s="207"/>
      <c r="HS18" s="207"/>
      <c r="HT18" s="207"/>
      <c r="HU18" s="207"/>
      <c r="HV18" s="207"/>
      <c r="HW18" s="207"/>
      <c r="HX18" s="207"/>
      <c r="HY18" s="223"/>
      <c r="HZ18" s="223"/>
      <c r="IA18" s="223"/>
      <c r="IB18" s="223"/>
      <c r="IC18" s="223"/>
      <c r="ID18" s="223"/>
      <c r="IE18" s="223"/>
      <c r="IF18" s="223"/>
      <c r="IG18" s="223"/>
      <c r="IH18" s="223"/>
      <c r="II18" s="223"/>
      <c r="IJ18" s="223"/>
      <c r="IK18" s="223"/>
      <c r="IL18" s="223"/>
      <c r="IM18" s="47"/>
    </row>
    <row r="19" spans="1:247" ht="35.25" customHeight="1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80"/>
      <c r="U19" s="107"/>
      <c r="V19" s="108"/>
      <c r="W19" s="108"/>
      <c r="X19" s="108"/>
      <c r="Y19" s="108"/>
      <c r="Z19" s="108"/>
      <c r="AA19" s="108"/>
      <c r="AB19" s="108"/>
      <c r="AC19" s="108"/>
      <c r="AD19" s="109"/>
      <c r="AE19" s="169" t="s">
        <v>104</v>
      </c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70">
        <v>1</v>
      </c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2">
        <v>2150</v>
      </c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4"/>
      <c r="CP19" s="172"/>
      <c r="CQ19" s="173"/>
      <c r="CR19" s="173"/>
      <c r="CS19" s="173"/>
      <c r="CT19" s="173"/>
      <c r="CU19" s="173"/>
      <c r="CV19" s="173"/>
      <c r="CW19" s="173"/>
      <c r="CX19" s="173"/>
      <c r="CY19" s="173"/>
      <c r="CZ19" s="174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2"/>
      <c r="DM19" s="173"/>
      <c r="DN19" s="173"/>
      <c r="DO19" s="173"/>
      <c r="DP19" s="173"/>
      <c r="DQ19" s="173"/>
      <c r="DR19" s="173"/>
      <c r="DS19" s="173"/>
      <c r="DT19" s="173"/>
      <c r="DU19" s="173"/>
      <c r="DV19" s="174"/>
      <c r="DW19" s="175">
        <v>0</v>
      </c>
      <c r="DX19" s="176"/>
      <c r="DY19" s="176"/>
      <c r="DZ19" s="176"/>
      <c r="EA19" s="176"/>
      <c r="EB19" s="176"/>
      <c r="EC19" s="176"/>
      <c r="ED19" s="176"/>
      <c r="EE19" s="176"/>
      <c r="EF19" s="177"/>
      <c r="EG19" s="175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7"/>
      <c r="ES19" s="175">
        <f>CA19*1</f>
        <v>2150</v>
      </c>
      <c r="ET19" s="176"/>
      <c r="EU19" s="176"/>
      <c r="EV19" s="176"/>
      <c r="EW19" s="176"/>
      <c r="EX19" s="176"/>
      <c r="EY19" s="176"/>
      <c r="EZ19" s="176"/>
      <c r="FA19" s="176"/>
      <c r="FB19" s="176"/>
      <c r="FC19" s="177"/>
      <c r="FD19" s="175">
        <f>CA19*0.5</f>
        <v>1075</v>
      </c>
      <c r="FE19" s="176"/>
      <c r="FF19" s="176"/>
      <c r="FG19" s="176"/>
      <c r="FH19" s="176"/>
      <c r="FI19" s="176"/>
      <c r="FJ19" s="176"/>
      <c r="FK19" s="176"/>
      <c r="FL19" s="176"/>
      <c r="FM19" s="176"/>
      <c r="FN19" s="177"/>
      <c r="FO19" s="175"/>
      <c r="FP19" s="176"/>
      <c r="FQ19" s="176"/>
      <c r="FR19" s="176"/>
      <c r="FS19" s="176"/>
      <c r="FT19" s="176"/>
      <c r="FU19" s="176"/>
      <c r="FV19" s="176"/>
      <c r="FW19" s="176"/>
      <c r="FX19" s="176"/>
      <c r="FY19" s="177"/>
      <c r="FZ19" s="183">
        <f>(CA19+CP19+DA19+DL19+EG19+ES19+DW19+FD19)*0.4</f>
        <v>2150</v>
      </c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75">
        <f>CA19+CP19+FZ19+DA19+DL19+DW19+ES19+EG19+FD19</f>
        <v>7525</v>
      </c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7"/>
      <c r="HJ19" s="207">
        <f>GK19*12</f>
        <v>90300</v>
      </c>
      <c r="HK19" s="207"/>
      <c r="HL19" s="207"/>
      <c r="HM19" s="207"/>
      <c r="HN19" s="207"/>
      <c r="HO19" s="207"/>
      <c r="HP19" s="207"/>
      <c r="HQ19" s="207"/>
      <c r="HR19" s="207"/>
      <c r="HS19" s="207"/>
      <c r="HT19" s="207"/>
      <c r="HU19" s="207"/>
      <c r="HV19" s="207"/>
      <c r="HW19" s="207"/>
      <c r="HX19" s="207"/>
      <c r="HY19" s="223"/>
      <c r="HZ19" s="223"/>
      <c r="IA19" s="223"/>
      <c r="IB19" s="223"/>
      <c r="IC19" s="223"/>
      <c r="ID19" s="223"/>
      <c r="IE19" s="223"/>
      <c r="IF19" s="223"/>
      <c r="IG19" s="223"/>
      <c r="IH19" s="223"/>
      <c r="II19" s="223"/>
      <c r="IJ19" s="223"/>
      <c r="IK19" s="223"/>
      <c r="IL19" s="223"/>
      <c r="IM19" s="47"/>
    </row>
    <row r="20" spans="31:247" ht="25.5" customHeight="1"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5" t="s">
        <v>21</v>
      </c>
      <c r="BK20" s="44"/>
      <c r="BL20" s="170">
        <f>SUM(BL15:BZ19)</f>
        <v>7.5</v>
      </c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83">
        <f>SUM(CA15:CO19)</f>
        <v>16521.39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4">
        <f>SUM(CP15:CP19)</f>
        <v>0</v>
      </c>
      <c r="CQ20" s="185"/>
      <c r="CR20" s="185"/>
      <c r="CS20" s="185"/>
      <c r="CT20" s="185"/>
      <c r="CU20" s="185"/>
      <c r="CV20" s="185"/>
      <c r="CW20" s="185"/>
      <c r="CX20" s="185"/>
      <c r="CY20" s="185"/>
      <c r="CZ20" s="186"/>
      <c r="DA20" s="183">
        <f>SUM(DA15:DA19)</f>
        <v>1524.5664</v>
      </c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4">
        <f>SUM(DL15:DL19)</f>
        <v>0</v>
      </c>
      <c r="DM20" s="185"/>
      <c r="DN20" s="185"/>
      <c r="DO20" s="185"/>
      <c r="DP20" s="185"/>
      <c r="DQ20" s="185"/>
      <c r="DR20" s="185"/>
      <c r="DS20" s="185"/>
      <c r="DT20" s="185"/>
      <c r="DU20" s="185"/>
      <c r="DV20" s="186"/>
      <c r="DW20" s="175">
        <f>SUM(DW15:DW19)</f>
        <v>333.33400000000006</v>
      </c>
      <c r="DX20" s="176"/>
      <c r="DY20" s="176"/>
      <c r="DZ20" s="176"/>
      <c r="EA20" s="176"/>
      <c r="EB20" s="176"/>
      <c r="EC20" s="176"/>
      <c r="ED20" s="176"/>
      <c r="EE20" s="176"/>
      <c r="EF20" s="177"/>
      <c r="EG20" s="175">
        <f>SUM(EG15:EG19)</f>
        <v>0</v>
      </c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7"/>
      <c r="ES20" s="175">
        <f>SUM(ES15:ES19)</f>
        <v>22025.603</v>
      </c>
      <c r="ET20" s="176"/>
      <c r="EU20" s="176"/>
      <c r="EV20" s="176"/>
      <c r="EW20" s="176"/>
      <c r="EX20" s="176"/>
      <c r="EY20" s="176"/>
      <c r="EZ20" s="176"/>
      <c r="FA20" s="176"/>
      <c r="FB20" s="176"/>
      <c r="FC20" s="177"/>
      <c r="FD20" s="175">
        <f>SUM(FD15:FD19)</f>
        <v>1075</v>
      </c>
      <c r="FE20" s="176"/>
      <c r="FF20" s="176"/>
      <c r="FG20" s="176"/>
      <c r="FH20" s="176"/>
      <c r="FI20" s="176"/>
      <c r="FJ20" s="176"/>
      <c r="FK20" s="176"/>
      <c r="FL20" s="176"/>
      <c r="FM20" s="176"/>
      <c r="FN20" s="177"/>
      <c r="FO20" s="175">
        <f>SUM(FO15:FO19)</f>
        <v>83.33350000000002</v>
      </c>
      <c r="FP20" s="176"/>
      <c r="FQ20" s="176"/>
      <c r="FR20" s="176"/>
      <c r="FS20" s="176"/>
      <c r="FT20" s="176"/>
      <c r="FU20" s="176"/>
      <c r="FV20" s="176"/>
      <c r="FW20" s="176"/>
      <c r="FX20" s="176"/>
      <c r="FY20" s="177"/>
      <c r="FZ20" s="175">
        <f>SUM(FZ15:FZ19)</f>
        <v>16625.290760000004</v>
      </c>
      <c r="GA20" s="176"/>
      <c r="GB20" s="176"/>
      <c r="GC20" s="176"/>
      <c r="GD20" s="176"/>
      <c r="GE20" s="176"/>
      <c r="GF20" s="176"/>
      <c r="GG20" s="176"/>
      <c r="GH20" s="176"/>
      <c r="GI20" s="176"/>
      <c r="GJ20" s="177"/>
      <c r="GK20" s="183">
        <f>SUM(GK15:HI19)</f>
        <v>58188.509260000006</v>
      </c>
      <c r="GL20" s="183"/>
      <c r="GM20" s="183"/>
      <c r="GN20" s="183"/>
      <c r="GO20" s="183"/>
      <c r="GP20" s="183"/>
      <c r="GQ20" s="183"/>
      <c r="GR20" s="183"/>
      <c r="GS20" s="183"/>
      <c r="GT20" s="183"/>
      <c r="GU20" s="183"/>
      <c r="GV20" s="183"/>
      <c r="GW20" s="183"/>
      <c r="GX20" s="183"/>
      <c r="GY20" s="183"/>
      <c r="GZ20" s="183"/>
      <c r="HA20" s="183"/>
      <c r="HB20" s="183"/>
      <c r="HC20" s="183"/>
      <c r="HD20" s="183"/>
      <c r="HE20" s="183"/>
      <c r="HF20" s="183"/>
      <c r="HG20" s="183"/>
      <c r="HH20" s="183"/>
      <c r="HI20" s="183"/>
      <c r="HJ20" s="207">
        <f>SUM(HJ15:HX19)</f>
        <v>510861.69330000004</v>
      </c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24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48"/>
    </row>
    <row r="21" spans="31:247" ht="15.75"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228">
        <f>HJ20+HY20</f>
        <v>510861.69330000004</v>
      </c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</row>
    <row r="22" spans="1:231" ht="12.75">
      <c r="A22" s="7" t="s">
        <v>22</v>
      </c>
      <c r="AJ22" s="57" t="s">
        <v>71</v>
      </c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"/>
      <c r="CB22" s="5"/>
      <c r="CC22" s="5"/>
      <c r="CD22" s="5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E22" s="57" t="str">
        <f>управление!DI28</f>
        <v>Кожентаева М.М</v>
      </c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</row>
    <row r="23" spans="1:251" s="3" customFormat="1" ht="15">
      <c r="A23" s="8"/>
      <c r="AJ23" s="128" t="s">
        <v>23</v>
      </c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6"/>
      <c r="CB23" s="6"/>
      <c r="CC23" s="6"/>
      <c r="CD23" s="6"/>
      <c r="CE23" s="128" t="s">
        <v>24</v>
      </c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E23" s="128" t="s">
        <v>25</v>
      </c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210" t="s">
        <v>48</v>
      </c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226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  <c r="IM23" s="227"/>
      <c r="IN23" s="227"/>
      <c r="IO23" s="227"/>
      <c r="IP23" s="46"/>
      <c r="IQ23" s="46"/>
    </row>
    <row r="24" spans="1:251" ht="14.25">
      <c r="A24" s="7"/>
      <c r="FR24" s="181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HJ24" s="211" t="s">
        <v>55</v>
      </c>
      <c r="HK24" s="211"/>
      <c r="HL24" s="211"/>
      <c r="HM24" s="211"/>
      <c r="HN24" s="211"/>
      <c r="HO24" s="211"/>
      <c r="HP24" s="211"/>
      <c r="HQ24" s="211"/>
      <c r="HR24" s="211"/>
      <c r="HS24" s="211"/>
      <c r="HT24" s="211"/>
      <c r="HU24" s="211"/>
      <c r="HV24" s="211"/>
      <c r="HW24" s="211"/>
      <c r="HX24" s="213">
        <f>SUM(HY21:IO23)</f>
        <v>510861.69330000004</v>
      </c>
      <c r="HY24" s="213"/>
      <c r="HZ24" s="213"/>
      <c r="IA24" s="213"/>
      <c r="IB24" s="213"/>
      <c r="IC24" s="213"/>
      <c r="ID24" s="213"/>
      <c r="IE24" s="213"/>
      <c r="IF24" s="213"/>
      <c r="IG24" s="213"/>
      <c r="IH24" s="213"/>
      <c r="II24" s="213"/>
      <c r="IJ24" s="213"/>
      <c r="IK24" s="213"/>
      <c r="IL24" s="213"/>
      <c r="IM24" s="213"/>
      <c r="IN24" s="213"/>
      <c r="IO24" s="213"/>
      <c r="IP24" s="49"/>
      <c r="IQ24" s="49"/>
    </row>
    <row r="25" spans="1:251" ht="14.25">
      <c r="A25" s="7" t="s">
        <v>26</v>
      </c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J25" s="57" t="str">
        <f>управление!BJ31</f>
        <v>Тукенова М.В</v>
      </c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FR25" s="181"/>
      <c r="FS25" s="182"/>
      <c r="FT25" s="182"/>
      <c r="FU25" s="182"/>
      <c r="FV25" s="182"/>
      <c r="FW25" s="182"/>
      <c r="FX25" s="182"/>
      <c r="FY25" s="182"/>
      <c r="FZ25" s="182"/>
      <c r="GA25" s="182"/>
      <c r="GB25" s="182"/>
      <c r="GC25" s="182"/>
      <c r="GD25" s="182"/>
      <c r="GE25" s="182"/>
      <c r="GF25" s="182"/>
      <c r="HJ25" s="211" t="s">
        <v>75</v>
      </c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3">
        <f>HX24*30.2%</f>
        <v>154280.23137660002</v>
      </c>
      <c r="HZ25" s="213"/>
      <c r="IA25" s="213"/>
      <c r="IB25" s="213"/>
      <c r="IC25" s="213"/>
      <c r="ID25" s="213"/>
      <c r="IE25" s="213"/>
      <c r="IF25" s="213"/>
      <c r="IG25" s="213"/>
      <c r="IH25" s="213"/>
      <c r="II25" s="213"/>
      <c r="IJ25" s="213"/>
      <c r="IK25" s="213"/>
      <c r="IL25" s="213"/>
      <c r="IM25" s="213"/>
      <c r="IN25" s="213"/>
      <c r="IO25" s="213"/>
      <c r="IP25" s="49"/>
      <c r="IQ25" s="49"/>
    </row>
    <row r="26" spans="36:251" s="3" customFormat="1" ht="14.25">
      <c r="AJ26" s="128" t="s">
        <v>24</v>
      </c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J26" s="128" t="s">
        <v>25</v>
      </c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FR26" s="181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2"/>
      <c r="GF26" s="182"/>
      <c r="HJ26" s="208" t="s">
        <v>76</v>
      </c>
      <c r="HK26" s="209"/>
      <c r="HL26" s="209"/>
      <c r="HM26" s="209"/>
      <c r="HN26" s="209"/>
      <c r="HO26" s="209"/>
      <c r="HP26" s="209"/>
      <c r="HQ26" s="209"/>
      <c r="HR26" s="209"/>
      <c r="HS26" s="209"/>
      <c r="HT26" s="209"/>
      <c r="HU26" s="209"/>
      <c r="HV26" s="209"/>
      <c r="HW26" s="209"/>
      <c r="HX26" s="209"/>
      <c r="HY26" s="214">
        <f>SUM(HJ24:IO25)</f>
        <v>665141.9246766</v>
      </c>
      <c r="HZ26" s="214"/>
      <c r="IA26" s="214"/>
      <c r="IB26" s="214"/>
      <c r="IC26" s="214"/>
      <c r="ID26" s="214"/>
      <c r="IE26" s="214"/>
      <c r="IF26" s="214"/>
      <c r="IG26" s="214"/>
      <c r="IH26" s="214"/>
      <c r="II26" s="214"/>
      <c r="IJ26" s="214"/>
      <c r="IK26" s="214"/>
      <c r="IL26" s="214"/>
      <c r="IM26" s="214"/>
      <c r="IN26" s="214"/>
      <c r="IO26" s="214"/>
      <c r="IP26" s="214"/>
      <c r="IQ26" s="214"/>
    </row>
    <row r="27" spans="232:251" ht="15">
      <c r="HX27" s="46"/>
      <c r="HY27" s="215"/>
      <c r="HZ27" s="216"/>
      <c r="IA27" s="216"/>
      <c r="IB27" s="216"/>
      <c r="IC27" s="216"/>
      <c r="ID27" s="216"/>
      <c r="IE27" s="216"/>
      <c r="IF27" s="216"/>
      <c r="IG27" s="216"/>
      <c r="IH27" s="216"/>
      <c r="II27" s="216"/>
      <c r="IJ27" s="216"/>
      <c r="IK27" s="216"/>
      <c r="IL27" s="216"/>
      <c r="IM27" s="216"/>
      <c r="IN27" s="216"/>
      <c r="IO27" s="216"/>
      <c r="IP27" s="216"/>
      <c r="IQ27" s="216"/>
    </row>
  </sheetData>
  <sheetProtection/>
  <mergeCells count="178">
    <mergeCell ref="HJ16:HX16"/>
    <mergeCell ref="HY16:IL16"/>
    <mergeCell ref="HY17:IL17"/>
    <mergeCell ref="HY18:IL18"/>
    <mergeCell ref="HJ18:HX18"/>
    <mergeCell ref="HJ17:HX17"/>
    <mergeCell ref="HY25:IO25"/>
    <mergeCell ref="HY26:IQ26"/>
    <mergeCell ref="HY27:IQ27"/>
    <mergeCell ref="HY12:IL13"/>
    <mergeCell ref="HY14:IL14"/>
    <mergeCell ref="HY15:IL15"/>
    <mergeCell ref="HY19:IL19"/>
    <mergeCell ref="HY20:IL20"/>
    <mergeCell ref="HY23:IO23"/>
    <mergeCell ref="HY21:IM21"/>
    <mergeCell ref="HJ23:HX23"/>
    <mergeCell ref="HJ24:HW24"/>
    <mergeCell ref="HJ25:HX25"/>
    <mergeCell ref="GK20:HI20"/>
    <mergeCell ref="HJ20:HX20"/>
    <mergeCell ref="DE22:HW22"/>
    <mergeCell ref="DE23:HI23"/>
    <mergeCell ref="FR24:GF24"/>
    <mergeCell ref="HX24:IO24"/>
    <mergeCell ref="FR25:GF25"/>
    <mergeCell ref="HJ26:HX26"/>
    <mergeCell ref="GK19:HI19"/>
    <mergeCell ref="HJ19:HX19"/>
    <mergeCell ref="DA20:DK20"/>
    <mergeCell ref="DL20:DV20"/>
    <mergeCell ref="DW20:EF20"/>
    <mergeCell ref="EG20:ER20"/>
    <mergeCell ref="ES20:FC20"/>
    <mergeCell ref="FD20:FN20"/>
    <mergeCell ref="FO20:FY20"/>
    <mergeCell ref="DA19:DK19"/>
    <mergeCell ref="DL19:DV19"/>
    <mergeCell ref="DW19:EF19"/>
    <mergeCell ref="EG19:ER19"/>
    <mergeCell ref="ES19:FC19"/>
    <mergeCell ref="FD19:FN19"/>
    <mergeCell ref="FO19:FY19"/>
    <mergeCell ref="FZ19:GJ19"/>
    <mergeCell ref="DA18:DK18"/>
    <mergeCell ref="DL18:DV18"/>
    <mergeCell ref="DW18:EF18"/>
    <mergeCell ref="EG18:ER18"/>
    <mergeCell ref="ES18:FC18"/>
    <mergeCell ref="FD18:FN18"/>
    <mergeCell ref="FO18:FY18"/>
    <mergeCell ref="FZ18:GJ18"/>
    <mergeCell ref="GK18:HI18"/>
    <mergeCell ref="GK16:HI16"/>
    <mergeCell ref="DA17:DK17"/>
    <mergeCell ref="DL17:DV17"/>
    <mergeCell ref="DW17:EF17"/>
    <mergeCell ref="EG17:ER17"/>
    <mergeCell ref="ES17:FC17"/>
    <mergeCell ref="FD17:FN17"/>
    <mergeCell ref="FO17:FY17"/>
    <mergeCell ref="FZ17:GJ17"/>
    <mergeCell ref="GK17:HI17"/>
    <mergeCell ref="GK15:HI15"/>
    <mergeCell ref="HJ15:HX15"/>
    <mergeCell ref="DA16:DK16"/>
    <mergeCell ref="DL16:DV16"/>
    <mergeCell ref="DW16:EF16"/>
    <mergeCell ref="EG16:ER16"/>
    <mergeCell ref="ES16:FC16"/>
    <mergeCell ref="FD16:FN16"/>
    <mergeCell ref="FO16:FY16"/>
    <mergeCell ref="FZ16:GJ16"/>
    <mergeCell ref="ES15:FC15"/>
    <mergeCell ref="FD15:FN15"/>
    <mergeCell ref="FO15:FY15"/>
    <mergeCell ref="FZ15:GJ15"/>
    <mergeCell ref="FO14:FY14"/>
    <mergeCell ref="FZ14:GJ14"/>
    <mergeCell ref="GK12:HI13"/>
    <mergeCell ref="HJ12:HX13"/>
    <mergeCell ref="EG13:ER13"/>
    <mergeCell ref="ES13:FC13"/>
    <mergeCell ref="GK14:HI14"/>
    <mergeCell ref="HJ14:HX14"/>
    <mergeCell ref="EG14:ER14"/>
    <mergeCell ref="ES14:FC14"/>
    <mergeCell ref="FD14:FN14"/>
    <mergeCell ref="U13:AD13"/>
    <mergeCell ref="CP13:CZ13"/>
    <mergeCell ref="DA13:DK13"/>
    <mergeCell ref="DL13:DV13"/>
    <mergeCell ref="DW13:EF13"/>
    <mergeCell ref="BL14:BZ14"/>
    <mergeCell ref="CA14:CO14"/>
    <mergeCell ref="DA14:DK14"/>
    <mergeCell ref="DL14:DV14"/>
    <mergeCell ref="DW14:EF14"/>
    <mergeCell ref="DX10:FB10"/>
    <mergeCell ref="A12:AD12"/>
    <mergeCell ref="AE12:BK13"/>
    <mergeCell ref="BL12:BZ13"/>
    <mergeCell ref="CA12:CO13"/>
    <mergeCell ref="CP12:GJ12"/>
    <mergeCell ref="FD13:FN13"/>
    <mergeCell ref="FO13:FY13"/>
    <mergeCell ref="FZ13:GJ13"/>
    <mergeCell ref="A13:T13"/>
    <mergeCell ref="BP10:BS10"/>
    <mergeCell ref="CP19:CZ19"/>
    <mergeCell ref="BL19:BZ19"/>
    <mergeCell ref="CA17:CO17"/>
    <mergeCell ref="CP17:CZ17"/>
    <mergeCell ref="CA16:CO16"/>
    <mergeCell ref="CP16:CZ16"/>
    <mergeCell ref="BT10:BV10"/>
    <mergeCell ref="GM1:HX1"/>
    <mergeCell ref="HJ2:HX2"/>
    <mergeCell ref="HJ3:HX3"/>
    <mergeCell ref="A4:GW4"/>
    <mergeCell ref="HJ4:HX4"/>
    <mergeCell ref="BQ7:CH7"/>
    <mergeCell ref="CI7:DD7"/>
    <mergeCell ref="A19:T19"/>
    <mergeCell ref="U19:AD19"/>
    <mergeCell ref="AE19:BK19"/>
    <mergeCell ref="CA19:CO19"/>
    <mergeCell ref="AJ26:BE26"/>
    <mergeCell ref="BJ26:CZ26"/>
    <mergeCell ref="AJ22:BZ22"/>
    <mergeCell ref="CE22:CZ22"/>
    <mergeCell ref="AJ23:BZ23"/>
    <mergeCell ref="CA18:CO18"/>
    <mergeCell ref="CP18:CZ18"/>
    <mergeCell ref="CE23:CZ23"/>
    <mergeCell ref="AJ25:BE25"/>
    <mergeCell ref="BJ25:CZ25"/>
    <mergeCell ref="FR26:GF26"/>
    <mergeCell ref="BL20:BZ20"/>
    <mergeCell ref="CA20:CO20"/>
    <mergeCell ref="CP20:CZ20"/>
    <mergeCell ref="FZ20:GJ20"/>
    <mergeCell ref="AE16:BK16"/>
    <mergeCell ref="BL16:BZ16"/>
    <mergeCell ref="A18:T18"/>
    <mergeCell ref="U18:AD18"/>
    <mergeCell ref="AE18:BK18"/>
    <mergeCell ref="BL18:BZ18"/>
    <mergeCell ref="DA15:DK15"/>
    <mergeCell ref="DL15:DV15"/>
    <mergeCell ref="DW15:EF15"/>
    <mergeCell ref="EG15:ER15"/>
    <mergeCell ref="A17:T17"/>
    <mergeCell ref="U17:AD17"/>
    <mergeCell ref="AE17:BK17"/>
    <mergeCell ref="BL17:BZ17"/>
    <mergeCell ref="A16:T16"/>
    <mergeCell ref="U16:AD16"/>
    <mergeCell ref="A5:GW5"/>
    <mergeCell ref="A14:T14"/>
    <mergeCell ref="U14:AD14"/>
    <mergeCell ref="AE14:BK14"/>
    <mergeCell ref="CP14:CZ14"/>
    <mergeCell ref="EO9:FG9"/>
    <mergeCell ref="CI8:DD8"/>
    <mergeCell ref="AI10:AT10"/>
    <mergeCell ref="AY10:BA10"/>
    <mergeCell ref="BD10:BO10"/>
    <mergeCell ref="BQ8:CH8"/>
    <mergeCell ref="FH9:FK9"/>
    <mergeCell ref="FL9:FN9"/>
    <mergeCell ref="FU9:FY9"/>
    <mergeCell ref="A15:T15"/>
    <mergeCell ref="U15:AD15"/>
    <mergeCell ref="AE15:BK15"/>
    <mergeCell ref="BL15:BZ15"/>
    <mergeCell ref="CA15:CO15"/>
    <mergeCell ref="CP15:CZ15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2016-11-13T14:08:46Z</cp:lastPrinted>
  <dcterms:created xsi:type="dcterms:W3CDTF">2004-04-12T06:30:22Z</dcterms:created>
  <dcterms:modified xsi:type="dcterms:W3CDTF">2016-11-13T14:12:35Z</dcterms:modified>
  <cp:category/>
  <cp:version/>
  <cp:contentType/>
  <cp:contentStatus/>
</cp:coreProperties>
</file>